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문헌정보팀 업무\전자정보원\제안_시범서비스\LWW\"/>
    </mc:Choice>
  </mc:AlternateContent>
  <xr:revisionPtr revIDLastSave="0" documentId="13_ncr:1_{05EBE0A8-6E69-46EB-8E89-B14C0E01D24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Journal list" sheetId="2" r:id="rId1"/>
    <sheet name="OVID URL" sheetId="4" r:id="rId2"/>
    <sheet name="DB Jumpstart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" l="1"/>
  <c r="B2" i="5"/>
  <c r="B6" i="4"/>
  <c r="B5" i="4"/>
  <c r="B4" i="4"/>
  <c r="B3" i="4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<sst xmlns="http://schemas.openxmlformats.org/spreadsheetml/2006/main" count="3571" uniqueCount="1887">
  <si>
    <t>2025-05-07</t>
  </si>
  <si>
    <t>Advances in Neonatal Care</t>
  </si>
  <si>
    <t>Obstetric Anesthesia Digest</t>
  </si>
  <si>
    <t>1536-0210</t>
  </si>
  <si>
    <t>1994-01-01</t>
  </si>
  <si>
    <t>2017-12-15</t>
  </si>
  <si>
    <t>1525-4135</t>
  </si>
  <si>
    <t>Pharmacology;Health Professions;Clinical Medicine</t>
  </si>
  <si>
    <t>Techniques in Foot &amp; Ankle Surgery</t>
  </si>
  <si>
    <t>1526-632X</t>
  </si>
  <si>
    <t>2834-5371</t>
  </si>
  <si>
    <t>https://journals.lww.com/pbj</t>
  </si>
  <si>
    <t>Journal of Psychosocial Oncology Research and Practice</t>
  </si>
  <si>
    <t>Techniques in Knee Surgery</t>
  </si>
  <si>
    <t>https://journals.lww.com/international-journal-of-surgery/</t>
  </si>
  <si>
    <t>1473-6543</t>
  </si>
  <si>
    <t>Nutrition Today</t>
  </si>
  <si>
    <t>https://journals.lww.com/amjforensicmedicine</t>
  </si>
  <si>
    <t>2001-12-01</t>
  </si>
  <si>
    <t>0269-9370</t>
  </si>
  <si>
    <t>1473-5873</t>
  </si>
  <si>
    <t>1538-8646</t>
  </si>
  <si>
    <t>2771-1897</t>
  </si>
  <si>
    <t>Wolters Kluwer Health _ Lippincott Williams &amp; Wilkins</t>
  </si>
  <si>
    <t>Spine: Affiliated Society Meeting Abstracts</t>
  </si>
  <si>
    <t>Asia Pacific Allergy</t>
  </si>
  <si>
    <t>Browse All Journals@Ovid</t>
  </si>
  <si>
    <t>2380-0194</t>
  </si>
  <si>
    <t>http://journals.lww.com/jan</t>
  </si>
  <si>
    <t>Journal of Wound, Ostomy &amp; Continence Nursing</t>
  </si>
  <si>
    <t>https://journals.lww.com/inr/</t>
  </si>
  <si>
    <t>2161-1181</t>
  </si>
  <si>
    <t>0160-6379</t>
  </si>
  <si>
    <t>1539-2864</t>
  </si>
  <si>
    <t>http://journals.lww.com/drug-monitoring</t>
  </si>
  <si>
    <t>2589-9473</t>
  </si>
  <si>
    <t>Clinical Medicine;Behavioral &amp; Social Sciences;Pharmacology</t>
  </si>
  <si>
    <t>https://journals.lww.com/biomedicalsafetystandards</t>
  </si>
  <si>
    <t>2331-2661</t>
  </si>
  <si>
    <t>Translational Journal of the American College of Sports Medicine</t>
  </si>
  <si>
    <t>https://journals.lww.com/otainternational</t>
  </si>
  <si>
    <t>1994-02-01</t>
  </si>
  <si>
    <t>1940-5960</t>
  </si>
  <si>
    <t>Journal of Trauma Nursing</t>
  </si>
  <si>
    <t>http://journals.lww.com/tnpj</t>
  </si>
  <si>
    <t>http://journals.lww.com/topicsinmri</t>
  </si>
  <si>
    <t>1538-4667</t>
  </si>
  <si>
    <t>2475-2797</t>
  </si>
  <si>
    <t>http://journals.lww.com/neponline</t>
  </si>
  <si>
    <t>https://www.ahajournals.org/journal/hyp</t>
  </si>
  <si>
    <t>2233-8268</t>
  </si>
  <si>
    <t>2016-07-01</t>
  </si>
  <si>
    <t>1986-01-01</t>
  </si>
  <si>
    <t>Therapeutic Drug Monitoring</t>
  </si>
  <si>
    <t>Emergency Medicine News</t>
  </si>
  <si>
    <t>2023-03-01</t>
  </si>
  <si>
    <t>1537-1948</t>
  </si>
  <si>
    <t>2331-2254</t>
  </si>
  <si>
    <t>1078-7496</t>
  </si>
  <si>
    <t>Spine</t>
  </si>
  <si>
    <t>0276-5047</t>
  </si>
  <si>
    <t>Advances in Nursing Science</t>
  </si>
  <si>
    <t>0195-7910</t>
  </si>
  <si>
    <t>2000-03-01</t>
  </si>
  <si>
    <t>https://journals.lww.com/apjoo</t>
  </si>
  <si>
    <t>2016-01-15</t>
  </si>
  <si>
    <t>Title</t>
  </si>
  <si>
    <t>1941-3297</t>
  </si>
  <si>
    <t>1998-02-01</t>
  </si>
  <si>
    <t>http://journals.lww.com/continuum</t>
  </si>
  <si>
    <t>2008-08-01</t>
  </si>
  <si>
    <t>Evidence-Based Ophthalmology</t>
  </si>
  <si>
    <t>Nursing;Health Professions;Clinical Medicine</t>
  </si>
  <si>
    <t>2017-03-01</t>
  </si>
  <si>
    <t>MedMat</t>
  </si>
  <si>
    <t>1979-11-01</t>
  </si>
  <si>
    <t>0263-6352</t>
  </si>
  <si>
    <t>2563-9021</t>
  </si>
  <si>
    <t>http://journals.lww.com/jcat</t>
  </si>
  <si>
    <t>0147-5185</t>
  </si>
  <si>
    <t>http://journals.lww.com/euro-emergencymed</t>
  </si>
  <si>
    <t>https://journals.lww.com/appliedimmunohist</t>
  </si>
  <si>
    <t>http://journals.lww.com/greenjournal</t>
  </si>
  <si>
    <t>http://journals.lww.com/pqs</t>
  </si>
  <si>
    <t>2576-2273</t>
  </si>
  <si>
    <t>1932-751X</t>
  </si>
  <si>
    <t>http://journals.lww.com/topicsinclinicalnutrition</t>
  </si>
  <si>
    <t>1529-4242</t>
  </si>
  <si>
    <t>1939-3938</t>
  </si>
  <si>
    <t>2331-2653</t>
  </si>
  <si>
    <t>1537-0887</t>
  </si>
  <si>
    <t>http://journals.lww.com/cns-journal</t>
  </si>
  <si>
    <t>1041-2972</t>
  </si>
  <si>
    <t>1538-8689</t>
  </si>
  <si>
    <t>2006-11-01</t>
  </si>
  <si>
    <t>2023-10-01</t>
  </si>
  <si>
    <t>1986-02-01</t>
  </si>
  <si>
    <t>1557-0576</t>
  </si>
  <si>
    <t>Nursing;Physical Science &amp; Engineering</t>
  </si>
  <si>
    <t>1538-7488</t>
  </si>
  <si>
    <t>2007-05-01</t>
  </si>
  <si>
    <t>1942-3268</t>
  </si>
  <si>
    <t>1531-7056</t>
  </si>
  <si>
    <t>1536-0911</t>
  </si>
  <si>
    <t>Journal of Acute Care Physical Therapy</t>
  </si>
  <si>
    <t>http://journals.lww.com/journalofinfusionnursing</t>
  </si>
  <si>
    <t>1682-606X</t>
  </si>
  <si>
    <t>http://journals.lww.com/environepidem</t>
  </si>
  <si>
    <t>Journal of Vascular Anomalies</t>
  </si>
  <si>
    <t>http://journals.lww.com/acsm-essr</t>
  </si>
  <si>
    <t>Advanced Emergency Nursing Journal</t>
  </si>
  <si>
    <t>1473-5717</t>
  </si>
  <si>
    <t>0091-6331</t>
  </si>
  <si>
    <t>1473-6535</t>
  </si>
  <si>
    <t>1552-3624</t>
  </si>
  <si>
    <t>1531-2291</t>
  </si>
  <si>
    <t>1538-943X</t>
  </si>
  <si>
    <t>2022-12-01</t>
  </si>
  <si>
    <t>Transplantation Direct</t>
  </si>
  <si>
    <t>2379-0814</t>
  </si>
  <si>
    <t>2002-09-01</t>
  </si>
  <si>
    <t>2016-03-01</t>
  </si>
  <si>
    <t>1926-01-01</t>
  </si>
  <si>
    <t>Topics in Pain Management</t>
  </si>
  <si>
    <t>Anesthesia &amp; Analgesia</t>
  </si>
  <si>
    <t>1547-1896</t>
  </si>
  <si>
    <t>1525-5794</t>
  </si>
  <si>
    <t>0894-878X</t>
  </si>
  <si>
    <t>0363-471X</t>
  </si>
  <si>
    <t>Chinese Medical Journal</t>
  </si>
  <si>
    <t>https://journals.lww.com/cd</t>
  </si>
  <si>
    <t>2589-9627</t>
  </si>
  <si>
    <t>http://journals.lww.com/jbisrir</t>
  </si>
  <si>
    <t>Nursing Management</t>
  </si>
  <si>
    <t>0271-0749</t>
  </si>
  <si>
    <t>Contemporary Neurosurgery</t>
  </si>
  <si>
    <t>0268-4705</t>
  </si>
  <si>
    <t>https://journals.lww.com/japt</t>
  </si>
  <si>
    <t>http://journals.lww.com/hrpjournal</t>
  </si>
  <si>
    <t>http://journals.lww.com/pedorthopaedics</t>
  </si>
  <si>
    <t>Arteriosclerosis, Thrombosis, &amp; Vascular Biology</t>
  </si>
  <si>
    <t>http://journals.lww.com/cjsportsmed</t>
  </si>
  <si>
    <t>http://journals.lww.com/ccmjournal</t>
  </si>
  <si>
    <t>Browse All Databases</t>
  </si>
  <si>
    <t>2004-10-01</t>
  </si>
  <si>
    <t>2151-8378</t>
  </si>
  <si>
    <t>Cardiovascular Endocrinology &amp; Metabolism</t>
  </si>
  <si>
    <t>2020-07-01</t>
  </si>
  <si>
    <t>Journal of Cardiovascular Pharmacology</t>
  </si>
  <si>
    <t>Current Opinion in Rheumatology</t>
  </si>
  <si>
    <t>1550-5138</t>
  </si>
  <si>
    <t>2032-7072</t>
  </si>
  <si>
    <t>Cardiology Discovery</t>
  </si>
  <si>
    <t>Retina</t>
  </si>
  <si>
    <t>1529-7764</t>
  </si>
  <si>
    <t>1068-0640</t>
  </si>
  <si>
    <t>0028-3878</t>
  </si>
  <si>
    <t>1533-712X</t>
  </si>
  <si>
    <t>Public Health;Clinical Medicine</t>
  </si>
  <si>
    <t>1534-7796</t>
  </si>
  <si>
    <t>http://journals.lww.com/neurosurgery-quarterly</t>
  </si>
  <si>
    <t>Cardiology Plus</t>
  </si>
  <si>
    <t>Clinical Spine Surgery</t>
  </si>
  <si>
    <t>2046-2484</t>
  </si>
  <si>
    <t>Cornea</t>
  </si>
  <si>
    <t>ASAIO Journal</t>
  </si>
  <si>
    <t>2015-12-31</t>
  </si>
  <si>
    <t>1922-08-01</t>
  </si>
  <si>
    <t>1536-5948</t>
  </si>
  <si>
    <t>1922-05-01</t>
  </si>
  <si>
    <t>AJSP: Reviews and Reports</t>
  </si>
  <si>
    <t>0744-6314</t>
  </si>
  <si>
    <t>http://journals.lww.com/clinnutrinsight</t>
  </si>
  <si>
    <t>1531-6572</t>
  </si>
  <si>
    <t>https://journals.lww.com/aenjournal</t>
  </si>
  <si>
    <t>Life &amp; Biomedical Sciences;Health Professions;Clinical Medicine;Behavioral &amp; Social Sciences</t>
  </si>
  <si>
    <t>http://journals.lww.com/headtraumarehab</t>
  </si>
  <si>
    <t>Journal of Nursing Research</t>
  </si>
  <si>
    <t>Interdisciplinary Nursing Research</t>
  </si>
  <si>
    <t>1079-5642</t>
  </si>
  <si>
    <t>1997-05-01</t>
  </si>
  <si>
    <t>2000-01-01</t>
  </si>
  <si>
    <t>1996-01-15</t>
  </si>
  <si>
    <t>European Journal of Emergency Medicine</t>
  </si>
  <si>
    <t>1049-2275</t>
  </si>
  <si>
    <t>Neurosurgery Quarterly</t>
  </si>
  <si>
    <t>2012-02-01</t>
  </si>
  <si>
    <t>1932-7501</t>
  </si>
  <si>
    <t>1531-5754</t>
  </si>
  <si>
    <t>2003-09-01</t>
  </si>
  <si>
    <t>1536-5964</t>
  </si>
  <si>
    <t>1550-5103</t>
  </si>
  <si>
    <t>Ultrasound Quarterly</t>
  </si>
  <si>
    <t>Current Opinion in Allergy &amp; Clinical Immunology</t>
  </si>
  <si>
    <t>1538-3008</t>
  </si>
  <si>
    <t>Search Your Journals@Ovid</t>
  </si>
  <si>
    <t>Journal of Addictions Nursing</t>
  </si>
  <si>
    <t>http://journals.lww.com/obgynsurvey</t>
  </si>
  <si>
    <t>http://journals.lww.com/internat-ophthalmology</t>
  </si>
  <si>
    <t>Clinical Medicine;Health Professions;Nursing;Pharmacology</t>
  </si>
  <si>
    <t>http://journals.lww.com/co-infectiousdiseases</t>
  </si>
  <si>
    <t>1557-0584</t>
  </si>
  <si>
    <t>https://journals.lww.com/rdm/</t>
  </si>
  <si>
    <t>https://journals.lww.com/ajnonline</t>
  </si>
  <si>
    <t>2016-09-01</t>
  </si>
  <si>
    <t>http://journals.lww.com/co-supportiveandpalliativecare</t>
  </si>
  <si>
    <t>0020-8167</t>
  </si>
  <si>
    <t>1531-698X</t>
  </si>
  <si>
    <t>2012-11-01</t>
  </si>
  <si>
    <t>American Journal of Otology</t>
  </si>
  <si>
    <t>2019-12-01</t>
  </si>
  <si>
    <t>1948-8270</t>
  </si>
  <si>
    <t>1550-5030</t>
  </si>
  <si>
    <t>https://journals.lww.com/ursc/</t>
  </si>
  <si>
    <t>Current Opinion in Cardiology</t>
  </si>
  <si>
    <t>1072-4109</t>
  </si>
  <si>
    <t>Journal of Occupational &amp; Environmental Medicine</t>
  </si>
  <si>
    <t>Neurology Today</t>
  </si>
  <si>
    <t>http://journals.lww.com/backletter</t>
  </si>
  <si>
    <t>https://journals.lww.com/cardiovascularendocrinology</t>
  </si>
  <si>
    <t>Otology &amp; Neurotology</t>
  </si>
  <si>
    <t>Techniques in Shoulder &amp; Elbow Surgery</t>
  </si>
  <si>
    <t>Circulation: Cardiovascular Genetics</t>
  </si>
  <si>
    <t>1988-12-01</t>
  </si>
  <si>
    <t>NeuroReport</t>
  </si>
  <si>
    <t>2018-02-01</t>
  </si>
  <si>
    <t>2380-0216</t>
  </si>
  <si>
    <t>Neurosurgery Practice</t>
  </si>
  <si>
    <t>2017-02-01</t>
  </si>
  <si>
    <t>2994-8908</t>
  </si>
  <si>
    <t>https://journals.lww.com/acgcr</t>
  </si>
  <si>
    <t>1661-7649</t>
  </si>
  <si>
    <t>Current Opinion in Pediatrics</t>
  </si>
  <si>
    <t>1550-5057</t>
  </si>
  <si>
    <t>Current Opinion in Endocrinology and Diabetes</t>
  </si>
  <si>
    <t>ASA Monitor</t>
  </si>
  <si>
    <t>Asia-Pacific Journal of Ophthalmology</t>
  </si>
  <si>
    <t>0882-7524</t>
  </si>
  <si>
    <t>2096-5664</t>
  </si>
  <si>
    <t>0366-6999</t>
  </si>
  <si>
    <t>Postgraduate Obstetrics &amp; Gynecology</t>
  </si>
  <si>
    <t>1945-7618</t>
  </si>
  <si>
    <t>1539-0675</t>
  </si>
  <si>
    <t>Kidney360</t>
  </si>
  <si>
    <t>0894-9115</t>
  </si>
  <si>
    <t>Home Healthcare Now</t>
  </si>
  <si>
    <t>International Journal of Surgery Protocols</t>
  </si>
  <si>
    <t>http://journals.lww.com/pidj</t>
  </si>
  <si>
    <t>2005-02-01</t>
  </si>
  <si>
    <t>2010-07-01</t>
  </si>
  <si>
    <t>http://journals.lww.com/claojournal</t>
  </si>
  <si>
    <t>2542-5641</t>
  </si>
  <si>
    <t>1528-1159</t>
  </si>
  <si>
    <t>2014-06-01</t>
  </si>
  <si>
    <t>1536-3686</t>
  </si>
  <si>
    <t>1070-5295</t>
  </si>
  <si>
    <t>http://journals.lww.com/jaanp</t>
  </si>
  <si>
    <t>Lippincott's Bone and Joint Newsletter</t>
  </si>
  <si>
    <t>Critical Care Medicine</t>
  </si>
  <si>
    <t>Journal of Pancreatology</t>
  </si>
  <si>
    <t>Nursing;Clinical Medicine;Behavioral &amp; Social Sciences</t>
  </si>
  <si>
    <t>0193-1091</t>
  </si>
  <si>
    <t>2574-2167</t>
  </si>
  <si>
    <t>1550-3267</t>
  </si>
  <si>
    <t>1473-5725</t>
  </si>
  <si>
    <t>Porto Biomedical Journal</t>
  </si>
  <si>
    <t>1473-5601</t>
  </si>
  <si>
    <t>RETINAL Cases &amp; Brief Reports</t>
  </si>
  <si>
    <t>Nursing</t>
  </si>
  <si>
    <t>http://journals.lww.com/jpojournal</t>
  </si>
  <si>
    <t>1537-453X</t>
  </si>
  <si>
    <t>2011-12-01</t>
  </si>
  <si>
    <t>https://journals.lww.com/corneaopen/</t>
  </si>
  <si>
    <t>2331-1126</t>
  </si>
  <si>
    <t>1473-5598</t>
  </si>
  <si>
    <t>Alzheimer Disease &amp; Associated Disorders</t>
  </si>
  <si>
    <t>0740-9303</t>
  </si>
  <si>
    <t>http://journals.lww.com/jorthotrauma</t>
  </si>
  <si>
    <t>Psychopharm Review</t>
  </si>
  <si>
    <t>http://journals.lww.com/cinjournal</t>
  </si>
  <si>
    <t>Subjects</t>
  </si>
  <si>
    <t>0887-6274</t>
  </si>
  <si>
    <t>2836-9211</t>
  </si>
  <si>
    <t>0029-6562</t>
  </si>
  <si>
    <t>http://journals.lww.com/psychosomaticmedicine</t>
  </si>
  <si>
    <t>1538-9790</t>
  </si>
  <si>
    <t>2693-8499</t>
  </si>
  <si>
    <t>1542-1929</t>
  </si>
  <si>
    <t>O&amp;G Open</t>
  </si>
  <si>
    <t>2022-11-01</t>
  </si>
  <si>
    <t>https://journals.lww.com/annalsofsurgery</t>
  </si>
  <si>
    <t>Health Professions;Life &amp; Biomedical Sciences;Clinical Medicine</t>
  </si>
  <si>
    <t>Clinical Medicine;Behavioral &amp; Social Sciences;Health Professions</t>
  </si>
  <si>
    <t>1550-3259</t>
  </si>
  <si>
    <t>2473-3717</t>
  </si>
  <si>
    <t>https://journals.lww.com/advancesinneonatalcare</t>
  </si>
  <si>
    <t>2006-01-01</t>
  </si>
  <si>
    <t>https://journals.lww.com/anesthesia-analgesia</t>
  </si>
  <si>
    <t>2010-11-01</t>
  </si>
  <si>
    <t>Journal of Public Health Management &amp; Practice</t>
  </si>
  <si>
    <t>1552-2032</t>
  </si>
  <si>
    <t>1984-01-01</t>
  </si>
  <si>
    <t>0276-2234</t>
  </si>
  <si>
    <t>https://journals.lww.com/advancesinnursingscience</t>
  </si>
  <si>
    <t>https://journals.lww.com/cmj</t>
  </si>
  <si>
    <t>1536-0636</t>
  </si>
  <si>
    <t>Progress in Preventive Medicine</t>
  </si>
  <si>
    <t>2020-11-01</t>
  </si>
  <si>
    <t>Psychiatric Genetics</t>
  </si>
  <si>
    <t>1538-8670</t>
  </si>
  <si>
    <t>1751-4266</t>
  </si>
  <si>
    <t>1051-7200</t>
  </si>
  <si>
    <t>1537-5846</t>
  </si>
  <si>
    <t>1554-558X</t>
  </si>
  <si>
    <t>0029-7844</t>
  </si>
  <si>
    <t>https://www.ahajournals.org/journal/str</t>
  </si>
  <si>
    <t>1536-4836</t>
  </si>
  <si>
    <t>Journal of Christian Nursing</t>
  </si>
  <si>
    <t>1997-12-01</t>
  </si>
  <si>
    <t>2007-01-01</t>
  </si>
  <si>
    <t>http://journals.lww.com/co-obgyn</t>
  </si>
  <si>
    <t>European Journal of Anaesthesiology Intensive Care</t>
  </si>
  <si>
    <t>Diseases of the Colon &amp; Rectum</t>
  </si>
  <si>
    <t>2374-846X</t>
  </si>
  <si>
    <t>1992-01-01</t>
  </si>
  <si>
    <t>2639-8028</t>
  </si>
  <si>
    <t>2214-1677</t>
  </si>
  <si>
    <t>2025-06-10</t>
  </si>
  <si>
    <t>1532-0979</t>
  </si>
  <si>
    <t>1537-8918</t>
  </si>
  <si>
    <t>1531-7005</t>
  </si>
  <si>
    <t>http://journals.lww.com/jcnjournal</t>
  </si>
  <si>
    <t>http://journals.lww.com/spinejournalabstracts</t>
  </si>
  <si>
    <t>2226-7190</t>
  </si>
  <si>
    <t>1522-2179</t>
  </si>
  <si>
    <t>2019-08-01</t>
  </si>
  <si>
    <t>The Nurse Practitioner</t>
  </si>
  <si>
    <t>1981-01-01</t>
  </si>
  <si>
    <t>Arteriosclerosis</t>
  </si>
  <si>
    <t>http://journals.lww.com/jonajournal</t>
  </si>
  <si>
    <t>Transactions of the Southern Surgical Association</t>
  </si>
  <si>
    <t>http://journals.lww.com/jgpt</t>
  </si>
  <si>
    <t>0888-0395</t>
  </si>
  <si>
    <t>2007-03-01</t>
  </si>
  <si>
    <t>http://journals.lww.com/ectjournal</t>
  </si>
  <si>
    <t>0022-3018</t>
  </si>
  <si>
    <t>http://journals.lww.com/bpmonitoring</t>
  </si>
  <si>
    <t>1080-9775</t>
  </si>
  <si>
    <t>1558-450X</t>
  </si>
  <si>
    <t>1533-4031</t>
  </si>
  <si>
    <t>https://journals.lww.com/jcso/</t>
  </si>
  <si>
    <t>2017-01-01</t>
  </si>
  <si>
    <t>1062-2551</t>
  </si>
  <si>
    <t>Strength &amp; Conditioning Journal</t>
  </si>
  <si>
    <t>https://journals.lww.com/jpancreatology</t>
  </si>
  <si>
    <t>1536-3678</t>
  </si>
  <si>
    <t>2326-3253</t>
  </si>
  <si>
    <t>http://journals.lww.com/jwocnonline</t>
  </si>
  <si>
    <t>Neurology</t>
  </si>
  <si>
    <t>0955-8829</t>
  </si>
  <si>
    <t>2018-01-01</t>
  </si>
  <si>
    <t>http://journals.lww.com/iycjournal</t>
  </si>
  <si>
    <t>Annals of Plastic Surgery</t>
  </si>
  <si>
    <t>https://journals.lww.com/cardioplus</t>
  </si>
  <si>
    <t>http://journals.lww.com/co-hematology</t>
  </si>
  <si>
    <t>Neuropsychiatry, Neuropsychology &amp; Behavioral Neurology</t>
  </si>
  <si>
    <t>2470-1122</t>
  </si>
  <si>
    <t>1538-9847</t>
  </si>
  <si>
    <t>2163-0755</t>
  </si>
  <si>
    <t>Current Opinion in Supportive &amp; Palliative Care</t>
  </si>
  <si>
    <t>http://journals.lww.com/spinejournal</t>
  </si>
  <si>
    <t>1996-04-01</t>
  </si>
  <si>
    <t>0278-4807</t>
  </si>
  <si>
    <t>2380-8934</t>
  </si>
  <si>
    <t>1524-4040</t>
  </si>
  <si>
    <t>Journal of Clinical Neuromuscular Disease</t>
  </si>
  <si>
    <t>1990-11-01</t>
  </si>
  <si>
    <t>http://journals.lww.com/dcrjournal</t>
  </si>
  <si>
    <t>1051-2144</t>
  </si>
  <si>
    <t>JONA: The Journal of Nursing Administration</t>
  </si>
  <si>
    <t>1746-6318</t>
  </si>
  <si>
    <t>1537-4505</t>
  </si>
  <si>
    <t>2025-04-01</t>
  </si>
  <si>
    <t>1548-4688</t>
  </si>
  <si>
    <t>1550-5022</t>
  </si>
  <si>
    <t>Pathology Case Reviews</t>
  </si>
  <si>
    <t>1934-5917</t>
  </si>
  <si>
    <t>Clinical Journal of Sport Medicine</t>
  </si>
  <si>
    <t>International Journal of Gynecological Pathology</t>
  </si>
  <si>
    <t>https://journals.lww.com/anesthesia-analgesia/Pages/issuelist.aspx?</t>
  </si>
  <si>
    <t>Plastic Surgical Nursing</t>
  </si>
  <si>
    <t>http://journals.lww.com/rehabonc</t>
  </si>
  <si>
    <t>http://journals.lww.com/nuclearmed</t>
  </si>
  <si>
    <t>Acupuncture and Herbal Medicine</t>
  </si>
  <si>
    <t>http://journals.lww.com/behaviouralpharm</t>
  </si>
  <si>
    <t>2018-10-01</t>
  </si>
  <si>
    <t>1945-1474</t>
  </si>
  <si>
    <t>Pharmacogenetics</t>
  </si>
  <si>
    <t>2773-0387</t>
  </si>
  <si>
    <t>1553-3271</t>
  </si>
  <si>
    <t>1473-5849</t>
  </si>
  <si>
    <t>1522-0443</t>
  </si>
  <si>
    <t>1531-6963</t>
  </si>
  <si>
    <t>1539-736X</t>
  </si>
  <si>
    <t>Clinical Medicine;Nursing;Health Professions;Public Health</t>
  </si>
  <si>
    <t>1536-0652</t>
  </si>
  <si>
    <t>2010-01-01</t>
  </si>
  <si>
    <t>2001-03-01</t>
  </si>
  <si>
    <t>2022-10-01</t>
  </si>
  <si>
    <t>http://journals.lww.com/amjdermatopathology</t>
  </si>
  <si>
    <t>Eye Banking and Corneal Transplantation</t>
  </si>
  <si>
    <t>American Journal of Surgical Pathology</t>
  </si>
  <si>
    <t>1542-233X</t>
  </si>
  <si>
    <t>http://journals.lww.com/nsca-jscr</t>
  </si>
  <si>
    <t>Topics in Language Disorders</t>
  </si>
  <si>
    <t>http://journals.lww.com/co-rheumatology</t>
  </si>
  <si>
    <t>0745-7472</t>
  </si>
  <si>
    <t>2352-6475</t>
  </si>
  <si>
    <t>Journal of Forensic Nursing</t>
  </si>
  <si>
    <t>0959-4973</t>
  </si>
  <si>
    <t>https://journals.lww.com/cancercareresearchonline</t>
  </si>
  <si>
    <t>Science of Traditional Chinese Medicine</t>
  </si>
  <si>
    <t>http://journals.lww.com/jaapa</t>
  </si>
  <si>
    <t>2019-03-01</t>
  </si>
  <si>
    <t>https://journals.lww.com/neurosurgpraconline</t>
  </si>
  <si>
    <t>http://journals.lww.com/dccnjournal</t>
  </si>
  <si>
    <t>0090-3493</t>
  </si>
  <si>
    <t>Outcomes Management</t>
  </si>
  <si>
    <t>2641-7650</t>
  </si>
  <si>
    <t>2013-04-01</t>
  </si>
  <si>
    <t>Journal of the American Academy of Orthopaedic Surgeons</t>
  </si>
  <si>
    <t>1942-325X</t>
  </si>
  <si>
    <t>0885-9698</t>
  </si>
  <si>
    <t>1538-4683</t>
  </si>
  <si>
    <t>2589-9457</t>
  </si>
  <si>
    <t>1550-5154</t>
  </si>
  <si>
    <t>https://journals.lww.com/anatomicpathology</t>
  </si>
  <si>
    <t>2021-10-01</t>
  </si>
  <si>
    <t>https://journals.lww.com/cld</t>
  </si>
  <si>
    <t>2000-02-01</t>
  </si>
  <si>
    <t>Journal of Aging and Rehabilitation</t>
  </si>
  <si>
    <t>0277-1691</t>
  </si>
  <si>
    <t>Nursing;Health Professions;Clinical Medicine;Behavioral &amp; Social Sciences</t>
  </si>
  <si>
    <t>Orthopaedic Nursing</t>
  </si>
  <si>
    <t>2000-11-01</t>
  </si>
  <si>
    <t>2017-05-19</t>
  </si>
  <si>
    <t>1537-4513</t>
  </si>
  <si>
    <t>2000-06-01</t>
  </si>
  <si>
    <t>https://journals.lww.com/cnmo/</t>
  </si>
  <si>
    <t>Applied Immunohistochemistry &amp; Molecular Morphology</t>
  </si>
  <si>
    <t>Circulation: Genomic and Precision Medicine</t>
  </si>
  <si>
    <t>http://journals.lww.com/ijebh</t>
  </si>
  <si>
    <t>1538-9820</t>
  </si>
  <si>
    <t>Clinical Obstetrics &amp; Gynecology</t>
  </si>
  <si>
    <t>2047-2889</t>
  </si>
  <si>
    <t>Nursing;Pharmacology;Clinical Medicine</t>
  </si>
  <si>
    <t>Clinical Nurse Specialist</t>
  </si>
  <si>
    <t>1530-0358</t>
  </si>
  <si>
    <t>0362-5664</t>
  </si>
  <si>
    <t>Journal of Nursing Care Quality</t>
  </si>
  <si>
    <t>http://journals.lww.com/jbjsoa</t>
  </si>
  <si>
    <t>2332-4252</t>
  </si>
  <si>
    <t>1040-8800</t>
  </si>
  <si>
    <t>Current Opinion in Pulmonary Medicine</t>
  </si>
  <si>
    <t>1956-11-01</t>
  </si>
  <si>
    <t>1538-5159</t>
  </si>
  <si>
    <t>Plastic and Aesthetic Nursing</t>
  </si>
  <si>
    <t>1746-630X</t>
  </si>
  <si>
    <t>Annals of Surgery Open</t>
  </si>
  <si>
    <t>1473-6551</t>
  </si>
  <si>
    <t>1941-3084</t>
  </si>
  <si>
    <t>1549-8417</t>
  </si>
  <si>
    <t>1931-7662</t>
  </si>
  <si>
    <t>http://journals.lww.com/jcejournal</t>
  </si>
  <si>
    <t>Techniques in Hand &amp; Upper Extremity Surgery</t>
  </si>
  <si>
    <t>https://journals.lww.com/ajsp</t>
  </si>
  <si>
    <t>2380-5048</t>
  </si>
  <si>
    <t>2016-11-01</t>
  </si>
  <si>
    <t>Patient Education</t>
  </si>
  <si>
    <t>1062-3345</t>
  </si>
  <si>
    <t>http://journals.lww.com/pec-online</t>
  </si>
  <si>
    <t>Health Professions;Clinical Medicine</t>
  </si>
  <si>
    <t>2379-0784</t>
  </si>
  <si>
    <t>1529-7535</t>
  </si>
  <si>
    <t>Precision Nutrition</t>
  </si>
  <si>
    <t>2377-6102</t>
  </si>
  <si>
    <t>International Clinical Psychopharmacology</t>
  </si>
  <si>
    <t>Public Health;Nursing;Clinical Medicine</t>
  </si>
  <si>
    <t>https://www.ahajournals.org/journal/atvb</t>
  </si>
  <si>
    <t>http://journals.lww.com/nsca-scj</t>
  </si>
  <si>
    <t>2791-3716</t>
  </si>
  <si>
    <t>0148-5717</t>
  </si>
  <si>
    <t>http://journals.lww.com/cancernursingonline</t>
  </si>
  <si>
    <t>https://www.ahajournals.org/journal/circoutcomes</t>
  </si>
  <si>
    <t>http://journals.lww.com/postgradobgyn</t>
  </si>
  <si>
    <t>2007-06-01</t>
  </si>
  <si>
    <t>1549-8425</t>
  </si>
  <si>
    <t>0730-4625</t>
  </si>
  <si>
    <t>0893-7400</t>
  </si>
  <si>
    <t>1523-9896</t>
  </si>
  <si>
    <t>2374-7994</t>
  </si>
  <si>
    <t>1948-965X</t>
  </si>
  <si>
    <t>2368-4739</t>
  </si>
  <si>
    <t>1049-8834</t>
  </si>
  <si>
    <t>http://journals.lww.com/anesthesiaclinics</t>
  </si>
  <si>
    <t>https://journals.lww.com/aosopen</t>
  </si>
  <si>
    <t>1536-3732</t>
  </si>
  <si>
    <t>1050-6438</t>
  </si>
  <si>
    <t>2005-03-01</t>
  </si>
  <si>
    <t>1473-6578</t>
  </si>
  <si>
    <t>http://journals.lww.com/jpho-online</t>
  </si>
  <si>
    <t>http://journals.lww.com/neuroreport</t>
  </si>
  <si>
    <t>1350-7540</t>
  </si>
  <si>
    <t>http://journals.lww.com/co-endocrinology</t>
  </si>
  <si>
    <t>Endoscopic Ultrasound</t>
  </si>
  <si>
    <t>1539-0721</t>
  </si>
  <si>
    <t>2163-0763</t>
  </si>
  <si>
    <t>Nurse Educator</t>
  </si>
  <si>
    <t>0893-2190</t>
  </si>
  <si>
    <t>Pediatric Critical Care Medicine</t>
  </si>
  <si>
    <t>2832-5877</t>
  </si>
  <si>
    <t>1542-1937</t>
  </si>
  <si>
    <t>http://journals.lww.com/jcrjournal</t>
  </si>
  <si>
    <t>1082-9784</t>
  </si>
  <si>
    <t>1532-3145</t>
  </si>
  <si>
    <t>Nursing;Clinical Medicine;Health Professions</t>
  </si>
  <si>
    <t>http://journals.lww.com/co-psychiatry</t>
  </si>
  <si>
    <t>2689-8381</t>
  </si>
  <si>
    <t>European Journal of Oncology Pharmacy</t>
  </si>
  <si>
    <t>0009-7330</t>
  </si>
  <si>
    <t>American Journal of Forensic Medicine &amp; Pathology</t>
  </si>
  <si>
    <t>1945-2810</t>
  </si>
  <si>
    <t>https://journals.lww.com/ogopen/</t>
  </si>
  <si>
    <t>2381-2427</t>
  </si>
  <si>
    <t>2018-04-01</t>
  </si>
  <si>
    <t>2008-05-01</t>
  </si>
  <si>
    <t>Current Opinion in Otolaryngology &amp; Head &amp; Neck Surgery</t>
  </si>
  <si>
    <t>http://journals.lww.com/op-rs</t>
  </si>
  <si>
    <t>Journal of Computer Assisted Tomography</t>
  </si>
  <si>
    <t>Journal of Glaucoma</t>
  </si>
  <si>
    <t>Infectious Diseases in Clinical Practice</t>
  </si>
  <si>
    <t>2832-918X</t>
  </si>
  <si>
    <t>2097-0617</t>
  </si>
  <si>
    <t>0887-9311</t>
  </si>
  <si>
    <t>Nursing Made Incredibly Easy!</t>
  </si>
  <si>
    <t>2013-06-01</t>
  </si>
  <si>
    <t>Clinical Medicine;Pharmacology</t>
  </si>
  <si>
    <t>Annals of Surgery</t>
  </si>
  <si>
    <t>1555-824X</t>
  </si>
  <si>
    <t>1067-151X</t>
  </si>
  <si>
    <t>0894-1912</t>
  </si>
  <si>
    <t>https://journals.lww.com/stcm/</t>
  </si>
  <si>
    <t>2163-0933</t>
  </si>
  <si>
    <t>Rehabilitation Nursing Journal</t>
  </si>
  <si>
    <t>1050-642X</t>
  </si>
  <si>
    <t>http://journals.lww.com/optvissci</t>
  </si>
  <si>
    <t>1057-3631</t>
  </si>
  <si>
    <t>2096-2746</t>
  </si>
  <si>
    <t>0895-0385</t>
  </si>
  <si>
    <t>Adverse Drug Reaction Bulletin</t>
  </si>
  <si>
    <t>http://journals.lww.com/hnpjournal</t>
  </si>
  <si>
    <t>0148-7043</t>
  </si>
  <si>
    <t>http://journals.lww.com/co-neurology</t>
  </si>
  <si>
    <t>2025-05-01</t>
  </si>
  <si>
    <t>ACADEMIC Physician &amp; Scientist</t>
  </si>
  <si>
    <t>2543-6368</t>
  </si>
  <si>
    <t>http://journals.lww.com/jopte</t>
  </si>
  <si>
    <t>2003-01-01</t>
  </si>
  <si>
    <t>http://journals.lww.com/bronchology</t>
  </si>
  <si>
    <t>1536-4828</t>
  </si>
  <si>
    <t>0163-4356</t>
  </si>
  <si>
    <t>1538-9782</t>
  </si>
  <si>
    <t>2014-07-01</t>
  </si>
  <si>
    <t>2021-12-01</t>
  </si>
  <si>
    <t>2163-0402</t>
  </si>
  <si>
    <t>2000-05-01</t>
  </si>
  <si>
    <t>2019-07-01</t>
  </si>
  <si>
    <t>1064-8011</t>
  </si>
  <si>
    <t>0009-7322</t>
  </si>
  <si>
    <t>Behavioural Pharmacology</t>
  </si>
  <si>
    <t>1062-4821</t>
  </si>
  <si>
    <t>The Endocrinologist</t>
  </si>
  <si>
    <t>0748-8157</t>
  </si>
  <si>
    <t>1550-5049</t>
  </si>
  <si>
    <t>JU Open Plus</t>
  </si>
  <si>
    <t>1095-0680</t>
  </si>
  <si>
    <t>HEART Insight</t>
  </si>
  <si>
    <t>The Journal of Aquatic Physical Therapy</t>
  </si>
  <si>
    <t>1744-1595</t>
  </si>
  <si>
    <t>2025-05-15</t>
  </si>
  <si>
    <t>1932-8087</t>
  </si>
  <si>
    <t>1980-01-01</t>
  </si>
  <si>
    <t>https://journals.lww.com/Kidney360</t>
  </si>
  <si>
    <t>2015-11-30</t>
  </si>
  <si>
    <t>http://journals.lww.com/healthcaremanagerjournal</t>
  </si>
  <si>
    <t>2641-5917</t>
  </si>
  <si>
    <t>1068-9508</t>
  </si>
  <si>
    <t>1982-12-01</t>
  </si>
  <si>
    <t>2158-8686</t>
  </si>
  <si>
    <t>http://journals.lww.com/techhandsurg</t>
  </si>
  <si>
    <t>http://journals.lww.com/poctjournal</t>
  </si>
  <si>
    <t>JCR: Journal of Clinical Rheumatology</t>
  </si>
  <si>
    <t>1527-7941</t>
  </si>
  <si>
    <t>http://journals.lww.com/jpnnjournal</t>
  </si>
  <si>
    <t>Latest Year Coverage</t>
  </si>
  <si>
    <t>2381-5949</t>
  </si>
  <si>
    <t>2374-8907</t>
  </si>
  <si>
    <t>Journal of the Association of Nurses in AIDS Care</t>
  </si>
  <si>
    <t>1983-09-01</t>
  </si>
  <si>
    <t>0890-5339</t>
  </si>
  <si>
    <t>MCN: The American Journal of Maternal/Child Nursing</t>
  </si>
  <si>
    <t>Gastroenterology Nursing</t>
  </si>
  <si>
    <t>Journal of Clinical Neurophysiology</t>
  </si>
  <si>
    <t>1538-9839</t>
  </si>
  <si>
    <t>1945-0605</t>
  </si>
  <si>
    <t>1473-5628</t>
  </si>
  <si>
    <t>2637-5974</t>
  </si>
  <si>
    <t>eISSN</t>
  </si>
  <si>
    <t>1078-4659</t>
  </si>
  <si>
    <t>2010-10-01</t>
  </si>
  <si>
    <t>http://journals.lww.com/qmhcjournal</t>
  </si>
  <si>
    <t>1996-12-20</t>
  </si>
  <si>
    <t>1473-5733</t>
  </si>
  <si>
    <t>1531-6971</t>
  </si>
  <si>
    <t>1537-7385</t>
  </si>
  <si>
    <t>http://journals.lww.com/jnnonline</t>
  </si>
  <si>
    <t>http://journals.lww.com/jwhpt</t>
  </si>
  <si>
    <t>Female Pelvic Medicine &amp; Reconstructive Surgery</t>
  </si>
  <si>
    <t>1932-0620</t>
  </si>
  <si>
    <t>Arteriosclerosis and Thrombosis: a Journal of Vascular Biology</t>
  </si>
  <si>
    <t>2331-1177</t>
  </si>
  <si>
    <t>Public Health</t>
  </si>
  <si>
    <t>2023-12-01</t>
  </si>
  <si>
    <t>Formosan Journal of Surgery</t>
  </si>
  <si>
    <t>2169-9798</t>
  </si>
  <si>
    <t>Clinical Medicine;Behavioral &amp; Social Sciences;Nursing</t>
  </si>
  <si>
    <t>Obstetrics &amp; Gynecology</t>
  </si>
  <si>
    <t>2474-7661</t>
  </si>
  <si>
    <t>http://journals.lww.com/sportsmedarthro</t>
  </si>
  <si>
    <t>1533-7006</t>
  </si>
  <si>
    <t>1528-3976</t>
  </si>
  <si>
    <t>http://journals.lww.com/co-hivandaids</t>
  </si>
  <si>
    <t>Clinical Pulmonary Medicine</t>
  </si>
  <si>
    <t>http://journals.lww.com/journalofchristiannursing</t>
  </si>
  <si>
    <t>1872-6623</t>
  </si>
  <si>
    <t>2994-9726</t>
  </si>
  <si>
    <t>2002-01-15</t>
  </si>
  <si>
    <t>https://journals.lww.com/mfm</t>
  </si>
  <si>
    <t>2006-12-01</t>
  </si>
  <si>
    <t>2159-7774</t>
  </si>
  <si>
    <t>1538-9049</t>
  </si>
  <si>
    <t>2331-2637</t>
  </si>
  <si>
    <t>2006-04-01</t>
  </si>
  <si>
    <t>0951-7375</t>
  </si>
  <si>
    <t>http://journals.lww.com/co-otolaryngology</t>
  </si>
  <si>
    <t>1942-0080</t>
  </si>
  <si>
    <t>2016-02-01</t>
  </si>
  <si>
    <t>http://journals.lww.com/jcge</t>
  </si>
  <si>
    <t>0960-8931</t>
  </si>
  <si>
    <t>1985-12-01</t>
  </si>
  <si>
    <t>Contemporary Diagnostic Radiology</t>
  </si>
  <si>
    <t>2204-2113</t>
  </si>
  <si>
    <t>Surgical Laparoscopy, Endoscopy &amp; Percutaneous Techniques</t>
  </si>
  <si>
    <t>Eye &amp; Contact Lens: Science &amp; Clinical Practice</t>
  </si>
  <si>
    <t>0342-5282</t>
  </si>
  <si>
    <t>Pharmacology;Clinical Medicine;Nursing</t>
  </si>
  <si>
    <t>ASCO Educational Book</t>
  </si>
  <si>
    <t>Digital Medicine</t>
  </si>
  <si>
    <t>2376-7839</t>
  </si>
  <si>
    <t>0277-3732</t>
  </si>
  <si>
    <t>Current Opinion in Lipidology</t>
  </si>
  <si>
    <t>http://journals.lww.com/jclinrheum</t>
  </si>
  <si>
    <t>Journal of Intravenous Nursing</t>
  </si>
  <si>
    <t>2770-3517</t>
  </si>
  <si>
    <t>http://journals.lww.com/immunotherapy-journal</t>
  </si>
  <si>
    <t>0025-7079</t>
  </si>
  <si>
    <t>0885-9701</t>
  </si>
  <si>
    <t>1536-0229</t>
  </si>
  <si>
    <t>International Journal of Surgery: Global Health</t>
  </si>
  <si>
    <t>Traditional Chinese Medicine</t>
  </si>
  <si>
    <t>1093-1139</t>
  </si>
  <si>
    <t>http://journals.lww.com/theendocrinologist</t>
  </si>
  <si>
    <t>1543-9003</t>
  </si>
  <si>
    <t>Journal of Cataract &amp; Refractive Surgery Online Case Reports</t>
  </si>
  <si>
    <t>2770-3509</t>
  </si>
  <si>
    <t>Current Orthopaedic Practice</t>
  </si>
  <si>
    <t>The American Journal of Dermatopathology</t>
  </si>
  <si>
    <t>2691-3623</t>
  </si>
  <si>
    <t>1525-3279</t>
  </si>
  <si>
    <t>Cardiopulmonary Physical Therapy Journal</t>
  </si>
  <si>
    <t>0954-139X</t>
  </si>
  <si>
    <t>1532-5520</t>
  </si>
  <si>
    <t>1548-8748</t>
  </si>
  <si>
    <t>https://journals.lww.com/md-cases</t>
  </si>
  <si>
    <t>1935-3227</t>
  </si>
  <si>
    <t>Critical Care Explorations</t>
  </si>
  <si>
    <t>http://journals.lww.com/jaaos</t>
  </si>
  <si>
    <t>http://journals.lww.com/jneuro-ophthalmology</t>
  </si>
  <si>
    <t>0268-1315</t>
  </si>
  <si>
    <t>0022-5282</t>
  </si>
  <si>
    <t>http://journals.lww.com/investigativeradiology</t>
  </si>
  <si>
    <t>Health Professions</t>
  </si>
  <si>
    <t>http://journals.lww.com/jcehp</t>
  </si>
  <si>
    <t>http://journals.lww.com/cardiovascularendocrinology</t>
  </si>
  <si>
    <t>Journal of Ambulatory Care Management</t>
  </si>
  <si>
    <t>http://journals.lww.com/nursing</t>
  </si>
  <si>
    <t>1744-6880</t>
  </si>
  <si>
    <t>http://journals.lww.com/jncqjournal</t>
  </si>
  <si>
    <t>1538-1951</t>
  </si>
  <si>
    <t>1536-3724</t>
  </si>
  <si>
    <t>2024-01-01</t>
  </si>
  <si>
    <t>http://journals.lww.com/homehealthcarenurseonline</t>
  </si>
  <si>
    <t>1933-3161</t>
  </si>
  <si>
    <t>Nursing Administration Quarterly</t>
  </si>
  <si>
    <t>http://journals.lww.com/jcraniofacialsurgery</t>
  </si>
  <si>
    <t>1744-6872</t>
  </si>
  <si>
    <t>1534-6080</t>
  </si>
  <si>
    <t>https://journals.lww.com/apallergy</t>
  </si>
  <si>
    <t>http://journals.lww.com/epidem</t>
  </si>
  <si>
    <t>Hypertension</t>
  </si>
  <si>
    <t>1555-9203</t>
  </si>
  <si>
    <t>1084-3647</t>
  </si>
  <si>
    <t>http://journals.lww.com/plasreconsurg</t>
  </si>
  <si>
    <t>2013-07-01</t>
  </si>
  <si>
    <t>2012-03-01</t>
  </si>
  <si>
    <t>2379-0792</t>
  </si>
  <si>
    <t>https://journals.lww.com/ebp</t>
  </si>
  <si>
    <t>0265-0215</t>
  </si>
  <si>
    <t>https://journals.lww.com/ijsgh</t>
  </si>
  <si>
    <t>2690-2702</t>
  </si>
  <si>
    <t>1944-0499</t>
  </si>
  <si>
    <t>http://journals.lww.com/co-lipidology</t>
  </si>
  <si>
    <t>2001-05-01</t>
  </si>
  <si>
    <t>https://journals.lww.com/imd</t>
  </si>
  <si>
    <t>2379-2868</t>
  </si>
  <si>
    <t>2024-09-01</t>
  </si>
  <si>
    <t>0039-6206</t>
  </si>
  <si>
    <t>Journal of Cardiopulmonary Rehabilitation and Prevention</t>
  </si>
  <si>
    <t>0195-9131</t>
  </si>
  <si>
    <t>2332-3914</t>
  </si>
  <si>
    <t>2015-11-01</t>
  </si>
  <si>
    <t>http://journals.lww.com/clinicalobgyn</t>
  </si>
  <si>
    <t>Outcomes Management for Nursing Practice</t>
  </si>
  <si>
    <t>1550-5111</t>
  </si>
  <si>
    <t>1982-03-01</t>
  </si>
  <si>
    <t>0143-3636</t>
  </si>
  <si>
    <t>1538-005X</t>
  </si>
  <si>
    <t>2018-12-01</t>
  </si>
  <si>
    <t>1536-0903</t>
  </si>
  <si>
    <t>Maternal-Fetal Medicine</t>
  </si>
  <si>
    <t>1524-4563</t>
  </si>
  <si>
    <t>1548-7822</t>
  </si>
  <si>
    <t>Clinical Medicine;Behavioral &amp; Social Sciences</t>
  </si>
  <si>
    <t>Critical Care Nursing Quarterly</t>
  </si>
  <si>
    <t>2012-07-01</t>
  </si>
  <si>
    <t>1544-5186</t>
  </si>
  <si>
    <t>Journal of Women's Health Physical Therapy</t>
  </si>
  <si>
    <t>2007-07-01</t>
  </si>
  <si>
    <t>2405-8572</t>
  </si>
  <si>
    <t>Journal of Translational Critical Care Medicine</t>
  </si>
  <si>
    <t>http://journals.lww.com/cardiologyinreview</t>
  </si>
  <si>
    <t>1550-5081</t>
  </si>
  <si>
    <t>1998-05-01</t>
  </si>
  <si>
    <t>2025-05-09</t>
  </si>
  <si>
    <t>2765-8619</t>
  </si>
  <si>
    <t>0002-0443</t>
  </si>
  <si>
    <t>http://journals.lww.com/clinpulm</t>
  </si>
  <si>
    <t>Journal of Healthcare Management</t>
  </si>
  <si>
    <t>1993-01-01</t>
  </si>
  <si>
    <t>Journal of Neurologic Physical Therapy</t>
  </si>
  <si>
    <t>https://journals.lww.com/ijsopen/</t>
  </si>
  <si>
    <t>1538-0181</t>
  </si>
  <si>
    <t>Current Opinion in Hematology</t>
  </si>
  <si>
    <t>1473-6527</t>
  </si>
  <si>
    <t>http://journals.lww.com/surgical-laparoscopy</t>
  </si>
  <si>
    <t>1473-5857</t>
  </si>
  <si>
    <t>https://journals.lww.com/anti-cancerdrugs</t>
  </si>
  <si>
    <t>https://journals.lww.com/poijournal</t>
  </si>
  <si>
    <t>2163-8241</t>
  </si>
  <si>
    <t>https://journals.lww.com/actjournalonline</t>
  </si>
  <si>
    <t>1550-3240</t>
  </si>
  <si>
    <t>1528-1140</t>
  </si>
  <si>
    <t>2025-03-01</t>
  </si>
  <si>
    <t>Pharmacology;Nursing;Clinical Medicine;Life &amp; Biomedical Sciences;Health Professions</t>
  </si>
  <si>
    <t>Journal for Nurses in Staff Development</t>
  </si>
  <si>
    <t>http://journals.lww.com/psychopharmacology</t>
  </si>
  <si>
    <t>Journal of Clinical Gastroenterology</t>
  </si>
  <si>
    <t>0044-6394</t>
  </si>
  <si>
    <t>2475-5028</t>
  </si>
  <si>
    <t>0884-741X</t>
  </si>
  <si>
    <t>1449-7700</t>
  </si>
  <si>
    <t>Journal of Acquired Immune Deficiency Syndromes and Human Retrovirology</t>
  </si>
  <si>
    <t>1931-4485</t>
  </si>
  <si>
    <t>2163-8292</t>
  </si>
  <si>
    <t>Clinical Medicine</t>
  </si>
  <si>
    <t>1527-4268</t>
  </si>
  <si>
    <t>0363-9568</t>
  </si>
  <si>
    <t>Dimensions of Critical Care Nursing</t>
  </si>
  <si>
    <t>0894-7376</t>
  </si>
  <si>
    <t>Nursing;Public Health</t>
  </si>
  <si>
    <t>1473-5571</t>
  </si>
  <si>
    <t>2021-09-01</t>
  </si>
  <si>
    <t>http://journals.lww.com/intjgynpathology</t>
  </si>
  <si>
    <t>http://journals.lww.com/co-pulmonarymedicine</t>
  </si>
  <si>
    <t>1535-2811</t>
  </si>
  <si>
    <t>1995-01-01</t>
  </si>
  <si>
    <t>Life Sciences;Clinical Medicine</t>
  </si>
  <si>
    <t>Journal of Orthopaedic Trauma</t>
  </si>
  <si>
    <t>0743-2550</t>
  </si>
  <si>
    <t>2380-4017</t>
  </si>
  <si>
    <t>2025-06-01</t>
  </si>
  <si>
    <t>1936-3001</t>
  </si>
  <si>
    <t>https://journals.lww.com/juop/</t>
  </si>
  <si>
    <t>https://journals.lww.com/ahm</t>
  </si>
  <si>
    <t>Neurology Now</t>
  </si>
  <si>
    <t>Cardiovascular Endocrinology</t>
  </si>
  <si>
    <t>Clinical and Translational Gastroenterology</t>
  </si>
  <si>
    <t>1536-9943</t>
  </si>
  <si>
    <t>2576-3342</t>
  </si>
  <si>
    <t>Biopsychosocial Science and Medicine</t>
  </si>
  <si>
    <t>Anti-Cancer Drugs</t>
  </si>
  <si>
    <t>Cancer Nursing</t>
  </si>
  <si>
    <t>2472-7245</t>
  </si>
  <si>
    <t>2152-0895</t>
  </si>
  <si>
    <t>http://journals.lww.com/ijsoncology</t>
  </si>
  <si>
    <t>Pediatric Physical Therapy</t>
  </si>
  <si>
    <t>JBI Evidence Implementation</t>
  </si>
  <si>
    <t>1473-5709</t>
  </si>
  <si>
    <t>2008-01-01</t>
  </si>
  <si>
    <t>Life &amp; Biomedical Sciences;Clinical Medicine</t>
  </si>
  <si>
    <t>0194-911X</t>
  </si>
  <si>
    <t>Clinical Medicine;Pharmacology;Nursing</t>
  </si>
  <si>
    <t>https://www.ahajournals.org/journal/circ</t>
  </si>
  <si>
    <t>http://journals.lww.com/gastroenterologynursing</t>
  </si>
  <si>
    <t>Environmental Epidemiology</t>
  </si>
  <si>
    <t>1531-7080</t>
  </si>
  <si>
    <t>1541-2016</t>
  </si>
  <si>
    <t>1524-4636</t>
  </si>
  <si>
    <t>1550-5065</t>
  </si>
  <si>
    <t>1543-3641</t>
  </si>
  <si>
    <t>The Cancer Journal</t>
  </si>
  <si>
    <t>1998-01-01</t>
  </si>
  <si>
    <t>http://journals.lww.com/jaids</t>
  </si>
  <si>
    <t>Techniques in Orthopaedics</t>
  </si>
  <si>
    <t>https://www.ahajournals.org/journal/circheartfailure</t>
  </si>
  <si>
    <t>JAAOS: Global Research and Reviews</t>
  </si>
  <si>
    <t>Journal of Clinical Engineering</t>
  </si>
  <si>
    <t>1533-0303</t>
  </si>
  <si>
    <t>https://www.ahajournals.org/journal/circimaging</t>
  </si>
  <si>
    <t>Canadian Journal of Addiction</t>
  </si>
  <si>
    <t>American Journal of Clinical Oncology</t>
  </si>
  <si>
    <t>1552-6917</t>
  </si>
  <si>
    <t>1933-3145</t>
  </si>
  <si>
    <t>1995-03-01</t>
  </si>
  <si>
    <t>http://journals.lww.com/coronary-artery</t>
  </si>
  <si>
    <t>1553-0590</t>
  </si>
  <si>
    <t>https://journals.lww.com/jtccm/</t>
  </si>
  <si>
    <t>1998-12-01</t>
  </si>
  <si>
    <t>https://journals.lww.com/eusjournal/</t>
  </si>
  <si>
    <t>1979-02-01</t>
  </si>
  <si>
    <t>2002-11-01</t>
  </si>
  <si>
    <t>1060-152X</t>
  </si>
  <si>
    <t>https://journals.lww.com/otm/</t>
  </si>
  <si>
    <t>http://journals.lww.com/grh</t>
  </si>
  <si>
    <t>Journal of Nutritional Oncology</t>
  </si>
  <si>
    <t>Clinical Medicine;Health Professions;Life &amp; Biomedical Sciences</t>
  </si>
  <si>
    <t>JBI Evidence Synthesis</t>
  </si>
  <si>
    <t>http://journals.lww.com/co-gastroenterology</t>
  </si>
  <si>
    <t>Current Opinion in Anaesthesiology</t>
  </si>
  <si>
    <t>1950-01-01</t>
  </si>
  <si>
    <t>http://journals.lww.com/transplantjournal</t>
  </si>
  <si>
    <t>ACG Case Reports Journal</t>
  </si>
  <si>
    <t>Oncology Times</t>
  </si>
  <si>
    <t>http://journals.lww.com/ejop</t>
  </si>
  <si>
    <t>0954-6928</t>
  </si>
  <si>
    <t>1743-9159</t>
  </si>
  <si>
    <t>1971-145X</t>
  </si>
  <si>
    <t>AJN, American Journal of Nursing</t>
  </si>
  <si>
    <t>2008-10-01</t>
  </si>
  <si>
    <t>Topics in Emergency Medicine</t>
  </si>
  <si>
    <t>1533-9866</t>
  </si>
  <si>
    <t>https://journals.lww.com/asaiojournal</t>
  </si>
  <si>
    <t>http://journals.lww.com/otology-neurotology</t>
  </si>
  <si>
    <t>http://journals.lww.com/orthopaedicnursing</t>
  </si>
  <si>
    <t>0955-8810</t>
  </si>
  <si>
    <t>JBJS Open Access</t>
  </si>
  <si>
    <t>1533-029X</t>
  </si>
  <si>
    <t>https://journals.lww.com/jporp</t>
  </si>
  <si>
    <t>http://journals.lww.com/nursingresearchonline</t>
  </si>
  <si>
    <t>Global Reproductive Health</t>
  </si>
  <si>
    <t>1479-6988</t>
  </si>
  <si>
    <t>0271-8294</t>
  </si>
  <si>
    <t>1531-7021</t>
  </si>
  <si>
    <t>2377-6110</t>
  </si>
  <si>
    <t>http://journals.lww.com/frontiersonline</t>
  </si>
  <si>
    <t>2833-6992</t>
  </si>
  <si>
    <t>AIDS</t>
  </si>
  <si>
    <t>https://journals.lww.com/annalsplasticsurgery</t>
  </si>
  <si>
    <t>http://journals.lww.com/theneurologist</t>
  </si>
  <si>
    <t>Journal of Nervous &amp; Mental Disease</t>
  </si>
  <si>
    <t>1947-3893</t>
  </si>
  <si>
    <t>2007-04-01</t>
  </si>
  <si>
    <t>http://journals.lww.com/professionalcasemanagementjournal</t>
  </si>
  <si>
    <t>International Journal of Rehabilitation Research</t>
  </si>
  <si>
    <t>http://journals.lww.com/cptj</t>
  </si>
  <si>
    <t>1999-02-01</t>
  </si>
  <si>
    <t>2993-6241</t>
  </si>
  <si>
    <t>2015-02-01</t>
  </si>
  <si>
    <t>0952-7907</t>
  </si>
  <si>
    <t>Simulation in Healthcare: The Journal of the Society for Simulation in Healthcare</t>
  </si>
  <si>
    <t>Cancer Care Research Online</t>
  </si>
  <si>
    <t>Nursing &amp; Health Care Perspectives</t>
  </si>
  <si>
    <t>https://journals.lww.com/CMC</t>
  </si>
  <si>
    <t>0003-3022</t>
  </si>
  <si>
    <t>1996-03-01</t>
  </si>
  <si>
    <t>2021-01-01</t>
  </si>
  <si>
    <t>0882-5645</t>
  </si>
  <si>
    <t>2096-952X</t>
  </si>
  <si>
    <t>1982-01-01</t>
  </si>
  <si>
    <t>1993-09-01</t>
  </si>
  <si>
    <t>Professional Case Management</t>
  </si>
  <si>
    <t>JBJS Journal of Orthopaedics for Physician Assistants</t>
  </si>
  <si>
    <t>http://journals.lww.com/journaloftraumanursing</t>
  </si>
  <si>
    <t>Journal of Craniofacial Surgery</t>
  </si>
  <si>
    <t>http://journals.lww.com/nutritiontodayonline</t>
  </si>
  <si>
    <t>2633-0873</t>
  </si>
  <si>
    <t>2998-8756</t>
  </si>
  <si>
    <t>Pharmacology;Nursing;Life &amp; Biomedical Sciences;Health Professions;Clinical Medicine;Behavioral &amp; Social Sciences</t>
  </si>
  <si>
    <t>2331-6993</t>
  </si>
  <si>
    <t>0161-9268</t>
  </si>
  <si>
    <t>Journal of Strength &amp; Conditioning Research</t>
  </si>
  <si>
    <t>Current Opinion in Psychiatry</t>
  </si>
  <si>
    <t>2770-3169</t>
  </si>
  <si>
    <t>Applied Immunohistochemistry</t>
  </si>
  <si>
    <t>http://journals.lww.com/evidence-based-ophthalmology</t>
  </si>
  <si>
    <t>1931-4493</t>
  </si>
  <si>
    <t>1040-8738</t>
  </si>
  <si>
    <t>2004-05-01</t>
  </si>
  <si>
    <t>1041-9918</t>
  </si>
  <si>
    <t>Computers in Nursing</t>
  </si>
  <si>
    <t>Urological Science</t>
  </si>
  <si>
    <t>American Journal of Therapeutics</t>
  </si>
  <si>
    <t>http://journals.lww.com/clinicalneuropharm</t>
  </si>
  <si>
    <t>2014-11-01</t>
  </si>
  <si>
    <t>Nursing Research</t>
  </si>
  <si>
    <t>https://journals.lww.com/fjs/</t>
  </si>
  <si>
    <t>1067-3229</t>
  </si>
  <si>
    <t>1073-2322</t>
  </si>
  <si>
    <t>http://journals.lww.com/nursingmadeincrediblyeasy</t>
  </si>
  <si>
    <t>Nursing;Clinical Medicine;Life &amp; Biomedical Sciences</t>
  </si>
  <si>
    <t>1550-3275</t>
  </si>
  <si>
    <t>https://journals.lww.com/acsm-esm/</t>
  </si>
  <si>
    <t>Medicine &amp; Science in Sports &amp; Exercise</t>
  </si>
  <si>
    <t>Psychosomatic Medicine</t>
  </si>
  <si>
    <t>Beginning Year Coverage</t>
  </si>
  <si>
    <t>2834-4383</t>
  </si>
  <si>
    <t>Transplantation</t>
  </si>
  <si>
    <t>Journal of Lower Genital Tract Disease</t>
  </si>
  <si>
    <t>2016-04-01</t>
  </si>
  <si>
    <t>http://journals.lww.com/ear-hearing</t>
  </si>
  <si>
    <t>Real Living with Multiple Sclerosis</t>
  </si>
  <si>
    <t>https://journals.lww.com/cur/Pages/default.aspx</t>
  </si>
  <si>
    <t>Contemporary Optometry</t>
  </si>
  <si>
    <t>2003-06-01</t>
  </si>
  <si>
    <t>2020-03-01</t>
  </si>
  <si>
    <t>https://journals.lww.com/bls</t>
  </si>
  <si>
    <t>0887-9303</t>
  </si>
  <si>
    <t>Pediatric Infectious Disease Journal</t>
  </si>
  <si>
    <t>http://journals.lww.com/co-allergy</t>
  </si>
  <si>
    <t>2004-01-01</t>
  </si>
  <si>
    <t>http://journals.lww.com/co-ortho</t>
  </si>
  <si>
    <t>1944-7396</t>
  </si>
  <si>
    <t>A&amp;A Practice</t>
  </si>
  <si>
    <t>http://journals.lww.com/co-transplantation</t>
  </si>
  <si>
    <t>1538-9774</t>
  </si>
  <si>
    <t>1479-697X</t>
  </si>
  <si>
    <t>http://journals.lww.com/topicsinlanguagedisorders</t>
  </si>
  <si>
    <t>Urogynecology</t>
  </si>
  <si>
    <t>https://journals.lww.com/jisa/</t>
  </si>
  <si>
    <t>2378-9506</t>
  </si>
  <si>
    <t>1546-4156</t>
  </si>
  <si>
    <t>http://journals.lww.com/co-pediatrics</t>
  </si>
  <si>
    <t>1559-2332</t>
  </si>
  <si>
    <t>0162-220X</t>
  </si>
  <si>
    <t>2470-752X</t>
  </si>
  <si>
    <t>1539-0705</t>
  </si>
  <si>
    <t>Shock</t>
  </si>
  <si>
    <t>http://journals.lww.com/cogbehavneurol</t>
  </si>
  <si>
    <t>Sexually Transmitted Diseases</t>
  </si>
  <si>
    <t>http://journals.lww.com/critpathcardio</t>
  </si>
  <si>
    <t>2022-07-01</t>
  </si>
  <si>
    <t>1539-8412</t>
  </si>
  <si>
    <t>1999-04-15</t>
  </si>
  <si>
    <t>Health Care Management Review</t>
  </si>
  <si>
    <t>1999-03-01</t>
  </si>
  <si>
    <t>European Journal of Gastroenterology &amp; Hepatology</t>
  </si>
  <si>
    <t>0012-3706</t>
  </si>
  <si>
    <t>2021-03-01</t>
  </si>
  <si>
    <t>1531-5487</t>
  </si>
  <si>
    <t>2641-5895</t>
  </si>
  <si>
    <t>http://journals.lww.com/naqjournal</t>
  </si>
  <si>
    <t>2836-922X</t>
  </si>
  <si>
    <t>1531-703X</t>
  </si>
  <si>
    <t>1752-2978</t>
  </si>
  <si>
    <t>2014-01-01</t>
  </si>
  <si>
    <t>Medical Innovation &amp; Business</t>
  </si>
  <si>
    <t>1040-8746</t>
  </si>
  <si>
    <t>1539-2031</t>
  </si>
  <si>
    <t>0029-7828</t>
  </si>
  <si>
    <t>Ophthalmic Plastic &amp; Reconstructive Surgery</t>
  </si>
  <si>
    <t>1040-872X</t>
  </si>
  <si>
    <t>0883-9212</t>
  </si>
  <si>
    <t>1096-9012</t>
  </si>
  <si>
    <t>0271-6798</t>
  </si>
  <si>
    <t>1533-4023</t>
  </si>
  <si>
    <t>1054-0725</t>
  </si>
  <si>
    <t>Journal of Spinal Disorders</t>
  </si>
  <si>
    <t>2020-12-01</t>
  </si>
  <si>
    <t>0009-9201</t>
  </si>
  <si>
    <t>2331-3722</t>
  </si>
  <si>
    <t>2004-03-01</t>
  </si>
  <si>
    <t>Clinical Medicine;Life &amp; Biomedical Sciences</t>
  </si>
  <si>
    <t>Nursing;Life &amp; Biomedical Sciences;Clinical Medicine;Behavioral &amp; Social Sciences</t>
  </si>
  <si>
    <t>1536-5166</t>
  </si>
  <si>
    <t>2021-04-01</t>
  </si>
  <si>
    <t>http://journals.lww.com/cardiovascularpharm</t>
  </si>
  <si>
    <t>Contemporary Spine Surgery</t>
  </si>
  <si>
    <t>A&amp;A Case Reports</t>
  </si>
  <si>
    <t>http://journals.lww.com/jnpt</t>
  </si>
  <si>
    <t>Topics in Magnetic Resonance Imaging</t>
  </si>
  <si>
    <t>2380-0186</t>
  </si>
  <si>
    <t>1536-593X</t>
  </si>
  <si>
    <t>1999-01-01</t>
  </si>
  <si>
    <t>Neurology Education</t>
  </si>
  <si>
    <t>2022-04-01</t>
  </si>
  <si>
    <t>http://journals.lww.com/jpae</t>
  </si>
  <si>
    <t>2020-06-01</t>
  </si>
  <si>
    <t>Journal of Trauma and Acute Care Surgery</t>
  </si>
  <si>
    <t>1062-8592</t>
  </si>
  <si>
    <t>0744-0049</t>
  </si>
  <si>
    <t>1536-0237</t>
  </si>
  <si>
    <t>1042-895X</t>
  </si>
  <si>
    <t>1070-8030</t>
  </si>
  <si>
    <t>2004-04-01</t>
  </si>
  <si>
    <t>1531-7072</t>
  </si>
  <si>
    <t>0962-8827</t>
  </si>
  <si>
    <t>https://ascopubs.org/journal/oa</t>
  </si>
  <si>
    <t>0020-9996</t>
  </si>
  <si>
    <t>https://journals.lww.com/idi/</t>
  </si>
  <si>
    <t>2024-03-01</t>
  </si>
  <si>
    <t>https://www.neurology.org/journal/wnl</t>
  </si>
  <si>
    <t>1091-5397</t>
  </si>
  <si>
    <t>0148-396X</t>
  </si>
  <si>
    <t>1745-7599</t>
  </si>
  <si>
    <t>2020-08-01</t>
  </si>
  <si>
    <t>http://journals.lww.com/jphmp</t>
  </si>
  <si>
    <t>Il Giornale di Chirurgia – Journal of the Italian Surgical Association</t>
  </si>
  <si>
    <t>0898-4921</t>
  </si>
  <si>
    <t>Survey of Anesthesiology</t>
  </si>
  <si>
    <t>Chinese Medicine and Culture</t>
  </si>
  <si>
    <t>1970-01-01</t>
  </si>
  <si>
    <t>Clinical Nuclear Medicine Open</t>
  </si>
  <si>
    <t>Journal of Craniofacial Surgery Open</t>
  </si>
  <si>
    <t>1538-1145</t>
  </si>
  <si>
    <t>1534-4908</t>
  </si>
  <si>
    <t>ACSM'S Health &amp; Fitness Journal</t>
  </si>
  <si>
    <t>Journal of the American Association of Nurse Practitioners</t>
  </si>
  <si>
    <t>https://journals.lww.com/annalsofsurgery/Citation/1936/05000/Transactions_of_the_Southern_Surgical_Association_.1.aspx</t>
  </si>
  <si>
    <t>Anesthesiology</t>
  </si>
  <si>
    <t>2015-12-01</t>
  </si>
  <si>
    <t>0363-3624</t>
  </si>
  <si>
    <t>1536-0644</t>
  </si>
  <si>
    <t>Current Opinion in Clinical Nutrition &amp; Metabolic Care</t>
  </si>
  <si>
    <t>2213-5413</t>
  </si>
  <si>
    <t>2325-7237</t>
  </si>
  <si>
    <t>Annals of Medicine &amp; Surgery</t>
  </si>
  <si>
    <t>Nursing;Health Professions;Clinical Medicine;Life &amp; Biomedical Sciences</t>
  </si>
  <si>
    <t>Circulation Research</t>
  </si>
  <si>
    <t>2202-4433</t>
  </si>
  <si>
    <t>Nursing;Pharmacology;Health Professions;Clinical Medicine</t>
  </si>
  <si>
    <t>Journal of Neurosurgical Anesthesiology</t>
  </si>
  <si>
    <t>1548-2545</t>
  </si>
  <si>
    <t>https://journals.lww.com/annalsofsurgery/Citation/1934/10000/TRANSACTIONS_OF_THE_AMERICAN_SURGICAL_ASSOCIATION.1.aspx</t>
  </si>
  <si>
    <t>http://journals.lww.com/jpharmacogenetics</t>
  </si>
  <si>
    <t>2155-384X</t>
  </si>
  <si>
    <t>1533-1458</t>
  </si>
  <si>
    <t>2162-9838</t>
  </si>
  <si>
    <t>2024-12-01</t>
  </si>
  <si>
    <t>Topics in Geriatric Rehabilitation</t>
  </si>
  <si>
    <t>https://journals.lww.com/transplantationdirect/</t>
  </si>
  <si>
    <t>JAIDS Journal of Acquired Immune Deficiency Syndromes</t>
  </si>
  <si>
    <t>International Journal of Surgery Oncology</t>
  </si>
  <si>
    <t>American Journal of Medical Quality</t>
  </si>
  <si>
    <t>Circulation: Cardiovascular Interventions</t>
  </si>
  <si>
    <t>Current Opinion in Gastroenterology</t>
  </si>
  <si>
    <t>2095-9621</t>
  </si>
  <si>
    <t>2330-9180</t>
  </si>
  <si>
    <t>1524-4539</t>
  </si>
  <si>
    <t>http://journals.lww.com/oncology-times</t>
  </si>
  <si>
    <t>1537-2677</t>
  </si>
  <si>
    <t>Clinical Medicine;Medical Humanities;Nursing</t>
  </si>
  <si>
    <t>2010-08-31</t>
  </si>
  <si>
    <t>1536-7185</t>
  </si>
  <si>
    <t>Journal of Head Trauma Rehabilitation</t>
  </si>
  <si>
    <t>Medicine: Case Reports and Study Protocols</t>
  </si>
  <si>
    <t>Patient Education;Nursing;Clinical Medicine;Health Professions;Public Health</t>
  </si>
  <si>
    <t>OTA International</t>
  </si>
  <si>
    <t>Journal of Developmental &amp; Behavioral Pediatrics</t>
  </si>
  <si>
    <t>https://journals.lww.com/ajpmr</t>
  </si>
  <si>
    <t>ISSN</t>
  </si>
  <si>
    <t>http://journals.lww.com/jtrauma</t>
  </si>
  <si>
    <t>2633-0407</t>
  </si>
  <si>
    <t>1539-0691</t>
  </si>
  <si>
    <t>1973-01-01</t>
  </si>
  <si>
    <t>2002-01-01</t>
  </si>
  <si>
    <t>Clinical Medicine;Nursing;Life &amp; Biomedical Sciences</t>
  </si>
  <si>
    <t>2471-3864</t>
  </si>
  <si>
    <t>1997-10-01</t>
  </si>
  <si>
    <t>Journal of Trauma: Injury, Infection &amp; Critical Care</t>
  </si>
  <si>
    <t>http://journals.lww.com/menopausejournal</t>
  </si>
  <si>
    <t>1996-01-01</t>
  </si>
  <si>
    <t>1559-713X</t>
  </si>
  <si>
    <t>0959-8278</t>
  </si>
  <si>
    <t>Journal of Bronchology &amp; Interventional Pulmonology</t>
  </si>
  <si>
    <t>2468-3574</t>
  </si>
  <si>
    <t>1538-7151</t>
  </si>
  <si>
    <t>https://journals.lww.com/ejaintensivecare/pages/default.aspx</t>
  </si>
  <si>
    <t>Nursing Education Perspectives</t>
  </si>
  <si>
    <t>1542-538X</t>
  </si>
  <si>
    <t>The Health Care Manager</t>
  </si>
  <si>
    <t>Contemporary Ophthalmology</t>
  </si>
  <si>
    <t>0199-610X</t>
  </si>
  <si>
    <t>2020-01-01</t>
  </si>
  <si>
    <t>LPN</t>
  </si>
  <si>
    <t>1473-5660</t>
  </si>
  <si>
    <t>Quality Management in Health Care</t>
  </si>
  <si>
    <t>http://journals.lww.com/ambulatorycaremanagement</t>
  </si>
  <si>
    <t>2002-03-01</t>
  </si>
  <si>
    <t>1726-4901</t>
  </si>
  <si>
    <t>The Back Letter</t>
  </si>
  <si>
    <t>Sports Medicine and Arthroscopy Review</t>
  </si>
  <si>
    <t>Journal of Addiction Medicine</t>
  </si>
  <si>
    <t>2831-3461</t>
  </si>
  <si>
    <t>http://journals.lww.com/shoulderelbowsurgery</t>
  </si>
  <si>
    <t>2015-07-01</t>
  </si>
  <si>
    <t>2833-7018</t>
  </si>
  <si>
    <t>2576-2281</t>
  </si>
  <si>
    <t>1879-5226</t>
  </si>
  <si>
    <t>1558-2027</t>
  </si>
  <si>
    <t>2017-12-01</t>
  </si>
  <si>
    <t>2004-11-01</t>
  </si>
  <si>
    <t>Transactions of the ... Meeting of the American Surgical Association</t>
  </si>
  <si>
    <t>0969-9546</t>
  </si>
  <si>
    <t>http://journals.lww.com/jonmd</t>
  </si>
  <si>
    <t>1536-3708</t>
  </si>
  <si>
    <t>2018-03-01</t>
  </si>
  <si>
    <t>0041-1337</t>
  </si>
  <si>
    <t>2590-3438</t>
  </si>
  <si>
    <t>Journal of Global Oncology</t>
  </si>
  <si>
    <t>http://journals.lww.com/psnjournalonline</t>
  </si>
  <si>
    <t>2162-0989</t>
  </si>
  <si>
    <t>2473-294X</t>
  </si>
  <si>
    <t>Pediatric Emergency Care</t>
  </si>
  <si>
    <t>2015-10-01</t>
  </si>
  <si>
    <t>International Journal of Evidence-Based Healthcare</t>
  </si>
  <si>
    <t>2004-07-01</t>
  </si>
  <si>
    <t>2380-4025</t>
  </si>
  <si>
    <t>https://journals.lww.com/aswcjournal</t>
  </si>
  <si>
    <t>http://journals.lww.com/revmedmicrobiol</t>
  </si>
  <si>
    <t>1979-01-01</t>
  </si>
  <si>
    <t>Cognitive and Behavioral Neurology</t>
  </si>
  <si>
    <t>https://journals.lww.com/jaids/</t>
  </si>
  <si>
    <t>0896-3746</t>
  </si>
  <si>
    <t>1943-4685</t>
  </si>
  <si>
    <t>2015-01-01</t>
  </si>
  <si>
    <t>Pediatric Quality &amp; Safety</t>
  </si>
  <si>
    <t>0951-7367</t>
  </si>
  <si>
    <t>0891-3633</t>
  </si>
  <si>
    <t>1058-2916</t>
  </si>
  <si>
    <t>0361-6274</t>
  </si>
  <si>
    <t>0194-3898</t>
  </si>
  <si>
    <t>Southern Medical Journal</t>
  </si>
  <si>
    <t>2574-0954</t>
  </si>
  <si>
    <t>2016-12-01</t>
  </si>
  <si>
    <t>2016-11-15</t>
  </si>
  <si>
    <t>http://journals.lww.com/jhypertension</t>
  </si>
  <si>
    <t>Operative Neurosurgery</t>
  </si>
  <si>
    <t>CLAO Journal</t>
  </si>
  <si>
    <t>0163-2108</t>
  </si>
  <si>
    <t>1057-0829</t>
  </si>
  <si>
    <t>Lippincott's Case Management</t>
  </si>
  <si>
    <t>2000-08-01</t>
  </si>
  <si>
    <t>Medical Humanities;Nursing;Clinical Medicine</t>
  </si>
  <si>
    <t>1957-01-01</t>
  </si>
  <si>
    <t>1941-7705</t>
  </si>
  <si>
    <t>1539-9192</t>
  </si>
  <si>
    <t>1944-7884</t>
  </si>
  <si>
    <t>1550-2414</t>
  </si>
  <si>
    <t>Circulation: Heart Failure</t>
  </si>
  <si>
    <t>JPO Journal of Prosthetics and Orthotics</t>
  </si>
  <si>
    <t>1088-4602</t>
  </si>
  <si>
    <t>Plastic and Reconstructive Surgery - Global Open</t>
  </si>
  <si>
    <t>1995-02-01</t>
  </si>
  <si>
    <t>2096-9511</t>
  </si>
  <si>
    <t>2005-01-01</t>
  </si>
  <si>
    <t>Nephrology Times</t>
  </si>
  <si>
    <t>0361-1817</t>
  </si>
  <si>
    <t>https://journals.lww.com/jcma</t>
  </si>
  <si>
    <t/>
  </si>
  <si>
    <t>Journal of Pediatric Orthopaedics</t>
  </si>
  <si>
    <t>https://www.ahajournals.org/journal/circgen</t>
  </si>
  <si>
    <t>Journal of Nursing Staff Development</t>
  </si>
  <si>
    <t>Advances in Anatomic Pathology</t>
  </si>
  <si>
    <t>2574-8300</t>
  </si>
  <si>
    <t>Emergency and Critical Care Medicine</t>
  </si>
  <si>
    <t>https://journals.lww.com/jagr/</t>
  </si>
  <si>
    <t>http://journals.lww.com/jpo-b</t>
  </si>
  <si>
    <t>2012-01-01</t>
  </si>
  <si>
    <t>https://www.ahajournals.org/journal/res</t>
  </si>
  <si>
    <t>http://journals.lww.com/corneajrnl</t>
  </si>
  <si>
    <t>1537-1905</t>
  </si>
  <si>
    <t>Nursing;Pharmacology;Clinical Medicine;Life &amp; Biomedical Sciences</t>
  </si>
  <si>
    <t>0741-5206</t>
  </si>
  <si>
    <t>1533-4058</t>
  </si>
  <si>
    <t>1359-5237</t>
  </si>
  <si>
    <t>https://journals.lww.com/medmat/</t>
  </si>
  <si>
    <t>Oncology and Translational Medicine</t>
  </si>
  <si>
    <t>1534-4916</t>
  </si>
  <si>
    <t>Frontiers of Health Services Management</t>
  </si>
  <si>
    <t>2022-09-01</t>
  </si>
  <si>
    <t>Journal of Spinal Disorders &amp; Techniques</t>
  </si>
  <si>
    <t>1991-01-01</t>
  </si>
  <si>
    <t>European Journal of Cancer Prevention</t>
  </si>
  <si>
    <t>Journal of Perinatal &amp; Neonatal Nursing</t>
  </si>
  <si>
    <t>Public Health;Nursing</t>
  </si>
  <si>
    <t>Epidemiology</t>
  </si>
  <si>
    <t>1558-2035</t>
  </si>
  <si>
    <t>Browse Your Journals@Ovid</t>
  </si>
  <si>
    <t>https://journals.lww.com/imna/</t>
  </si>
  <si>
    <t>1530-0315</t>
  </si>
  <si>
    <t>2006-07-01</t>
  </si>
  <si>
    <t>1070-8022</t>
  </si>
  <si>
    <t>1556-6803</t>
  </si>
  <si>
    <t>Current Opinion in Orthopaedics</t>
  </si>
  <si>
    <t>Infants &amp; Young Children</t>
  </si>
  <si>
    <t>http://journals.lww.com/psychgenetics</t>
  </si>
  <si>
    <t>2010-12-01</t>
  </si>
  <si>
    <t>1524-9557</t>
  </si>
  <si>
    <t>1081-8731</t>
  </si>
  <si>
    <t>0957-5235</t>
  </si>
  <si>
    <t>International Drug Therapy Newsletter</t>
  </si>
  <si>
    <t>Current Opinion in Neurology</t>
  </si>
  <si>
    <t>1538-9855</t>
  </si>
  <si>
    <t>2691-3321</t>
  </si>
  <si>
    <t>PACEsetterS</t>
  </si>
  <si>
    <t>1537-1603</t>
  </si>
  <si>
    <t>Men in Nursing</t>
  </si>
  <si>
    <t>1838-2142</t>
  </si>
  <si>
    <t>Topics in Clinical Nutrition</t>
  </si>
  <si>
    <t>http://journals.lww.com/journalppo</t>
  </si>
  <si>
    <t>0361-929X</t>
  </si>
  <si>
    <t>2993-6268</t>
  </si>
  <si>
    <t>2766-3604</t>
  </si>
  <si>
    <t>2833-3659</t>
  </si>
  <si>
    <t>https://journals.lww.com/neuopenonline</t>
  </si>
  <si>
    <t>0003-4932</t>
  </si>
  <si>
    <t>International Journal of Women’s Dermatology</t>
  </si>
  <si>
    <t>1932-8095</t>
  </si>
  <si>
    <t>0066-0833</t>
  </si>
  <si>
    <t>http://journals.lww.com/cja</t>
  </si>
  <si>
    <t>http://journals.lww.com/neurotodayonline</t>
  </si>
  <si>
    <t>Reviews and Research in Medical Microbiology</t>
  </si>
  <si>
    <t>https://journals.lww.com/ctg</t>
  </si>
  <si>
    <t>Strength &amp; Conditioning</t>
  </si>
  <si>
    <t>https://journals.lww.com/annals-of-medicine-and-surgery</t>
  </si>
  <si>
    <t>2003-03-01</t>
  </si>
  <si>
    <t>2016-10-01</t>
  </si>
  <si>
    <t>http://journals.lww.com/pccmjournal</t>
  </si>
  <si>
    <t>Behavioral &amp; Social Sciences;Clinical Medicine;Pharmacology;Nursing</t>
  </si>
  <si>
    <t>Neurosurgery</t>
  </si>
  <si>
    <t>1936-6760</t>
  </si>
  <si>
    <t>1093-1783</t>
  </si>
  <si>
    <t>Nursing;Life &amp; Biomedical Sciences;Clinical Medicine</t>
  </si>
  <si>
    <t>Nutrition &amp; the M.D.</t>
  </si>
  <si>
    <t>Infectious Microbes and Diseases</t>
  </si>
  <si>
    <t>Brain &amp; Life</t>
  </si>
  <si>
    <t>https://journals.lww.com/alzheimerjournal</t>
  </si>
  <si>
    <t>https://journals.lww.com/jno/</t>
  </si>
  <si>
    <t>https://journals.lww.com/ebctjournal/</t>
  </si>
  <si>
    <t>0099-8125</t>
  </si>
  <si>
    <t>0362-2436</t>
  </si>
  <si>
    <t>1079-4220</t>
  </si>
  <si>
    <t>1935-1089</t>
  </si>
  <si>
    <t>Journal of the American Academy of Nurse Practitioners</t>
  </si>
  <si>
    <t>0192-9763</t>
  </si>
  <si>
    <t>Current Opinion in Oncology</t>
  </si>
  <si>
    <t>http://journals.lww.com/progprevmed</t>
  </si>
  <si>
    <t>1932-3883</t>
  </si>
  <si>
    <t>CONTINUUM: Lifelong Learning in Neurology</t>
  </si>
  <si>
    <t>Clinical Medicine;Health Professions</t>
  </si>
  <si>
    <t>1055-3290</t>
  </si>
  <si>
    <t>JCO Global Oncology</t>
  </si>
  <si>
    <t>0360-9294</t>
  </si>
  <si>
    <t>Cornea Open</t>
  </si>
  <si>
    <t>Infectious Diseases &amp; Immunity</t>
  </si>
  <si>
    <t>https://journals.lww.com/acsm-healthfitness</t>
  </si>
  <si>
    <t>Publisher</t>
  </si>
  <si>
    <t>1976-01-01</t>
  </si>
  <si>
    <t>1068-3097</t>
  </si>
  <si>
    <t>1742-8009</t>
  </si>
  <si>
    <t>https://journals.lww.com/fpmrs/pages/default.aspx</t>
  </si>
  <si>
    <t>http://journals.lww.com/eurjcancerprev</t>
  </si>
  <si>
    <t>2007-02-01</t>
  </si>
  <si>
    <t>1550-512X</t>
  </si>
  <si>
    <t>2007-09-01</t>
  </si>
  <si>
    <t>http://journals.lww.com/techfootankle</t>
  </si>
  <si>
    <t>1524-4571</t>
  </si>
  <si>
    <t>Current Opinion in Nephrology &amp; Hypertension</t>
  </si>
  <si>
    <t>0033-3174</t>
  </si>
  <si>
    <t>Plastic &amp; Reconstructive Surgery</t>
  </si>
  <si>
    <t>Biomedical Safety &amp; Standards</t>
  </si>
  <si>
    <t>Blood Pressure Monitoring</t>
  </si>
  <si>
    <t>2379-870X</t>
  </si>
  <si>
    <t>Addictive Disorders &amp; Their Treatment</t>
  </si>
  <si>
    <t>1943-0701</t>
  </si>
  <si>
    <t>http://journals.lww.com/obstetricanesthesia</t>
  </si>
  <si>
    <t>1536-5395</t>
  </si>
  <si>
    <t>2691-3895</t>
  </si>
  <si>
    <t>Journal of Neuro-Ophthalmology</t>
  </si>
  <si>
    <t>2471-254X</t>
  </si>
  <si>
    <t>2015-03-01</t>
  </si>
  <si>
    <t>1365-2346</t>
  </si>
  <si>
    <t>http://journals.lww.com/retinajournal</t>
  </si>
  <si>
    <t>2666-769X</t>
  </si>
  <si>
    <t>http://journals.lww.com/simulationinhealthcare</t>
  </si>
  <si>
    <t>2002-05-01</t>
  </si>
  <si>
    <t>Journal of Geriatric Physical Therapy</t>
  </si>
  <si>
    <t>1044-3983</t>
  </si>
  <si>
    <t>https://journals.lww.com/neurosurgery</t>
  </si>
  <si>
    <t>1524-4725</t>
  </si>
  <si>
    <t>https://journals.lww.com/eccm/Pages/default.aspx</t>
  </si>
  <si>
    <t>Current Researches in Anesthesia &amp; Analgesia</t>
  </si>
  <si>
    <t>1751-4258</t>
  </si>
  <si>
    <t>http://journals.lww.com/heartinsight</t>
  </si>
  <si>
    <t>Topics in Obstetrics &amp; Gynecology</t>
  </si>
  <si>
    <t>Current Opinion in Ophthalmology</t>
  </si>
  <si>
    <t>1945-760X</t>
  </si>
  <si>
    <t>Clinical Nuclear Medicine</t>
  </si>
  <si>
    <t>0896-5846</t>
  </si>
  <si>
    <t>2013-01-01</t>
  </si>
  <si>
    <t>2015-06-01</t>
  </si>
  <si>
    <t>2020-09-01</t>
  </si>
  <si>
    <t>Investigative Radiology</t>
  </si>
  <si>
    <t>Neurology Clinical Practice</t>
  </si>
  <si>
    <t>Exercise, Sport and Movement</t>
  </si>
  <si>
    <t>1535-1815</t>
  </si>
  <si>
    <t>1535-1122</t>
  </si>
  <si>
    <t>Journal of Patient Safety</t>
  </si>
  <si>
    <t>2018-05-01</t>
  </si>
  <si>
    <t>1550-5014</t>
  </si>
  <si>
    <t>1533-4112</t>
  </si>
  <si>
    <t>2025-05-05</t>
  </si>
  <si>
    <t>http://journals.lww.com/jnsdonline</t>
  </si>
  <si>
    <t>1536-7312</t>
  </si>
  <si>
    <t>0733-8902</t>
  </si>
  <si>
    <t>2011-10-01</t>
  </si>
  <si>
    <t>Orthoplastic Surgery</t>
  </si>
  <si>
    <t>Integrative Medicine in Nephrology and Andrology</t>
  </si>
  <si>
    <t>http://journals.lww.com/jhqonline</t>
  </si>
  <si>
    <t>1531-6998</t>
  </si>
  <si>
    <t>2161-5179</t>
  </si>
  <si>
    <t>International Ophthalmology Clinics</t>
  </si>
  <si>
    <t>Current Opinion in Obstetrics &amp; Gynecology</t>
  </si>
  <si>
    <t>Prosthetics &amp; Orthotics International</t>
  </si>
  <si>
    <t>Journal of Cardiovascular Medicine</t>
  </si>
  <si>
    <t>http://journals.lww.com/co-ophthalmology</t>
  </si>
  <si>
    <t>Journal of Cardiopulmonary Rehabilitation</t>
  </si>
  <si>
    <t>0954-691X</t>
  </si>
  <si>
    <t>2009-11-01</t>
  </si>
  <si>
    <t>1539-591X</t>
  </si>
  <si>
    <t>2022-08-01</t>
  </si>
  <si>
    <t>Clinical Dysmorphology</t>
  </si>
  <si>
    <t>Health Professions;Nursing</t>
  </si>
  <si>
    <t>Medicine</t>
  </si>
  <si>
    <t>2013-02-01</t>
  </si>
  <si>
    <t>1528-1175</t>
  </si>
  <si>
    <t>1526-7598</t>
  </si>
  <si>
    <t>JAAPA</t>
  </si>
  <si>
    <t>1538-9766</t>
  </si>
  <si>
    <t>2161-6094</t>
  </si>
  <si>
    <t>1473-561X</t>
  </si>
  <si>
    <t>Rehabilitation Oncology</t>
  </si>
  <si>
    <t>1473-6519</t>
  </si>
  <si>
    <t>https://ascopubs.org/toc/edbk/current</t>
  </si>
  <si>
    <t>1531-7048</t>
  </si>
  <si>
    <t>https://journals.lww.com/hepcomm</t>
  </si>
  <si>
    <t>1558-6251</t>
  </si>
  <si>
    <t>https://journals.lww.com/jcrs</t>
  </si>
  <si>
    <t>https://journals.lww.com/md-journal/</t>
  </si>
  <si>
    <t>0957-9672</t>
  </si>
  <si>
    <t>http://journals.lww.com/topicsinpainmanagement</t>
  </si>
  <si>
    <t>https://www.neurology.org/journal/nxi</t>
  </si>
  <si>
    <t>http://journals.lww.com/pain</t>
  </si>
  <si>
    <t>1077-4114</t>
  </si>
  <si>
    <t>http://journals.lww.com/hcmrjournal</t>
  </si>
  <si>
    <t>2025-01-01</t>
  </si>
  <si>
    <t>1535-2765</t>
  </si>
  <si>
    <t>2837-8806</t>
  </si>
  <si>
    <t>International Journal of Surgery Open</t>
  </si>
  <si>
    <t>http://journals.lww.com/neurologynow</t>
  </si>
  <si>
    <t>Nursing Critical Care</t>
  </si>
  <si>
    <t>1941-9449</t>
  </si>
  <si>
    <t>Clinical Medicine;Nursing;Health Professions</t>
  </si>
  <si>
    <t>1752-296X</t>
  </si>
  <si>
    <t>2001-01-01</t>
  </si>
  <si>
    <t>2577-3577</t>
  </si>
  <si>
    <t>Cardiology in Review</t>
  </si>
  <si>
    <t>1473-5741</t>
  </si>
  <si>
    <t>0277-3740</t>
  </si>
  <si>
    <t>Immunometabolism</t>
  </si>
  <si>
    <t>Point of Care: The Journal of Near-Patient Testing &amp; Technology</t>
  </si>
  <si>
    <t>2008-09-01</t>
  </si>
  <si>
    <t>Alzheimer's Care Today</t>
  </si>
  <si>
    <t>Life &amp; Biomedical Sciences;Health Professions;Clinical Medicine;Nursing</t>
  </si>
  <si>
    <t>2008-12-01</t>
  </si>
  <si>
    <t>1980-03-01</t>
  </si>
  <si>
    <t>1073-6840</t>
  </si>
  <si>
    <t>2008-07-01</t>
  </si>
  <si>
    <t>1076-2752</t>
  </si>
  <si>
    <t>2006-02-01</t>
  </si>
  <si>
    <t>1525-8599</t>
  </si>
  <si>
    <t>2014-03-01</t>
  </si>
  <si>
    <t>http://journals.lww.com/co-criticalcare</t>
  </si>
  <si>
    <t>Physical Science &amp; Engineering;Clinical Medicine</t>
  </si>
  <si>
    <t>0749-5161</t>
  </si>
  <si>
    <t>http://journals.lww.com/nuclearmedicinecomm</t>
  </si>
  <si>
    <t>https://journals.lww.com/addictiondisorders</t>
  </si>
  <si>
    <t>http://journals.lww.com/clindysmorphol</t>
  </si>
  <si>
    <t>https://journals.lww.com/immunometabolism/</t>
  </si>
  <si>
    <t>1941-7632</t>
  </si>
  <si>
    <t>PAIN Reports</t>
  </si>
  <si>
    <t>0002-936X</t>
  </si>
  <si>
    <t>1537-162X</t>
  </si>
  <si>
    <t>Critical Pathways in Cardiology: A Journal of Evidence-Based Medicine</t>
  </si>
  <si>
    <t>1997-01-01</t>
  </si>
  <si>
    <t>2007-08-01</t>
  </si>
  <si>
    <t>2994-9750</t>
  </si>
  <si>
    <t>Nursing;Clinical Medicine</t>
  </si>
  <si>
    <t>2331-1681</t>
  </si>
  <si>
    <t>2020-10-01</t>
  </si>
  <si>
    <t>http://journals.lww.com/joem</t>
  </si>
  <si>
    <t>http://journals.lww.com/prsgo</t>
  </si>
  <si>
    <t>Behavioral &amp; Social Sciences</t>
  </si>
  <si>
    <t>0148-0812</t>
  </si>
  <si>
    <t>2332-7812</t>
  </si>
  <si>
    <t>0020-5907</t>
  </si>
  <si>
    <t>2474-7882</t>
  </si>
  <si>
    <t>http://journals.lww.com/techortho</t>
  </si>
  <si>
    <t>http://journals.lww.com/clinicalpain</t>
  </si>
  <si>
    <t>European Journal of Anaesthesiology</t>
  </si>
  <si>
    <t>Journal of Psychiatric Practice</t>
  </si>
  <si>
    <t>2771-9979</t>
  </si>
  <si>
    <t>http://journals.lww.com/itch</t>
  </si>
  <si>
    <t>2444-8672</t>
  </si>
  <si>
    <t>Nursing Case Management</t>
  </si>
  <si>
    <t>1541-5783</t>
  </si>
  <si>
    <t>1539-0713</t>
  </si>
  <si>
    <t>Techniques in Ophthalmology</t>
  </si>
  <si>
    <t>0360-4039</t>
  </si>
  <si>
    <t>1530-0293</t>
  </si>
  <si>
    <t>2016-05-01</t>
  </si>
  <si>
    <t>http://journals.lww.com/jcnmd</t>
  </si>
  <si>
    <t>The Clinical Journal of Pain</t>
  </si>
  <si>
    <t>https://journals.lww.com/aidsonline</t>
  </si>
  <si>
    <t>2019-01-01</t>
  </si>
  <si>
    <t>Journal of the Dermatology Nurses' Association</t>
  </si>
  <si>
    <t>2005-01-15</t>
  </si>
  <si>
    <t>1531-7013</t>
  </si>
  <si>
    <t>http://journals.lww.com/retinalcases</t>
  </si>
  <si>
    <t>1098-7886</t>
  </si>
  <si>
    <t>1548-7148</t>
  </si>
  <si>
    <t>http://journals.lww.com/jhmonline</t>
  </si>
  <si>
    <t>Health Physics</t>
  </si>
  <si>
    <t>Family &amp; Community Health</t>
  </si>
  <si>
    <t>1473-5830</t>
  </si>
  <si>
    <t>2023-09-01</t>
  </si>
  <si>
    <t>Clinical Nutrition INSIGHT</t>
  </si>
  <si>
    <t>2998-8748</t>
  </si>
  <si>
    <t>Alzheimer's Care Quarterly</t>
  </si>
  <si>
    <t>https://journals.lww.com/americantherapeutics</t>
  </si>
  <si>
    <t>1975-07-01</t>
  </si>
  <si>
    <t>1473-6500</t>
  </si>
  <si>
    <t>2330-9199</t>
  </si>
  <si>
    <t>https://www.neurology.org/journal/ne9</t>
  </si>
  <si>
    <t>2000-07-01</t>
  </si>
  <si>
    <t>2017-09-01</t>
  </si>
  <si>
    <t>1533-4015</t>
  </si>
  <si>
    <t>Melanoma Research</t>
  </si>
  <si>
    <t>2025-05-13</t>
  </si>
  <si>
    <t>https://www.ahajournals.org/journal/circep</t>
  </si>
  <si>
    <t>http://journals.lww.com/cdronline</t>
  </si>
  <si>
    <t>Current Opinion in Endocrinology, Diabetes &amp; Obesity</t>
  </si>
  <si>
    <t>https://journals.lww.com/onojournal</t>
  </si>
  <si>
    <t>https://journals.lww.com/adversedrugreactbull</t>
  </si>
  <si>
    <t>2331-4087</t>
  </si>
  <si>
    <t>1953-01-01</t>
  </si>
  <si>
    <t>Current Opinion in HIV and AIDS</t>
  </si>
  <si>
    <t>http://journals.lww.com/painrpts</t>
  </si>
  <si>
    <t>Journal of Pediatric Hematology/Oncology</t>
  </si>
  <si>
    <t>2331-3749</t>
  </si>
  <si>
    <t>1936-9255</t>
  </si>
  <si>
    <t>Behavioral &amp; Social Sciences;Clinical Medicine;Pharmacology;Nursing;Public Health</t>
  </si>
  <si>
    <t>0039-2499</t>
  </si>
  <si>
    <t>2008-04-01</t>
  </si>
  <si>
    <t>Journal of Cardiovascular Nursing</t>
  </si>
  <si>
    <t>http://journals.lww.com/ejanaesthesiology</t>
  </si>
  <si>
    <t>Reviews in Medical Microbiology</t>
  </si>
  <si>
    <t>1538-6899</t>
  </si>
  <si>
    <t>0149-9009</t>
  </si>
  <si>
    <t>http://journals.lww.com/co-anesthesiology</t>
  </si>
  <si>
    <t>1094-2831</t>
  </si>
  <si>
    <t>0963-0643</t>
  </si>
  <si>
    <t>Journal of Women's &amp; Pelvic Health Physical Therapy</t>
  </si>
  <si>
    <t>Journal of Integrative Nephrology &amp; Andrology</t>
  </si>
  <si>
    <t>2327-6924</t>
  </si>
  <si>
    <t>2016-01-01</t>
  </si>
  <si>
    <t>http://journals.lww.com/pancreasjournal</t>
  </si>
  <si>
    <t>http://journals.lww.com/em-news</t>
  </si>
  <si>
    <t>1539-0667</t>
  </si>
  <si>
    <t>2024-11-01</t>
  </si>
  <si>
    <t>1473-6586</t>
  </si>
  <si>
    <t>1979-07-01</t>
  </si>
  <si>
    <t>http://journals.lww.com/ultrasound-quarterly</t>
  </si>
  <si>
    <t>JBI Library of Systematic Reviews</t>
  </si>
  <si>
    <t>2011-01-01</t>
  </si>
  <si>
    <t>2019-09-01</t>
  </si>
  <si>
    <t>1063-8628</t>
  </si>
  <si>
    <t>Journal of Hypertension</t>
  </si>
  <si>
    <t>https://ascopubs.org/journal/go</t>
  </si>
  <si>
    <t>http://journals.lww.com/eurojgh</t>
  </si>
  <si>
    <t>2002-02-01</t>
  </si>
  <si>
    <t>2023-01-01</t>
  </si>
  <si>
    <t>Advances in Skin &amp; Wound Care</t>
  </si>
  <si>
    <t>1073-6514</t>
  </si>
  <si>
    <t>http://journals.lww.com/jpelvicsurgery</t>
  </si>
  <si>
    <t>http://journals.lww.com/melanomaresearch</t>
  </si>
  <si>
    <t>Journal of Hospice &amp; Palliative Nursing</t>
  </si>
  <si>
    <t>1473-656X</t>
  </si>
  <si>
    <t>1077-2847</t>
  </si>
  <si>
    <t>2096-2924</t>
  </si>
  <si>
    <t>1473-5687</t>
  </si>
  <si>
    <t>Journal of Thoracic Imaging</t>
  </si>
  <si>
    <t>1543-9879</t>
  </si>
  <si>
    <t>0164-2340</t>
  </si>
  <si>
    <t>http://journals.lww.com/jrnldbp</t>
  </si>
  <si>
    <t>Pain</t>
  </si>
  <si>
    <t>American Journal of Physical Medicine &amp; Rehabilitation</t>
  </si>
  <si>
    <t>0029-666X</t>
  </si>
  <si>
    <t>2154-4212</t>
  </si>
  <si>
    <t>1533-0311</t>
  </si>
  <si>
    <t>1558-6243</t>
  </si>
  <si>
    <t>0020-6571</t>
  </si>
  <si>
    <t>Surgical Laparoscopy &amp; Endoscopy</t>
  </si>
  <si>
    <t>1538-9804</t>
  </si>
  <si>
    <t>2162-688X</t>
  </si>
  <si>
    <t>Behavioral &amp; Social Sciences;Nursing</t>
  </si>
  <si>
    <t>National Strength &amp; Conditioning Association Journal</t>
  </si>
  <si>
    <t>1538-9235</t>
  </si>
  <si>
    <t>Journal of Clinical Psychopharmacology</t>
  </si>
  <si>
    <t>Dermatologic Surgery</t>
  </si>
  <si>
    <t>http://journals.lww.com/infectdis</t>
  </si>
  <si>
    <t>1938-1395</t>
  </si>
  <si>
    <t>Circulation: Cardiovascular Quality and Outcomes</t>
  </si>
  <si>
    <t>The Hearing Journal</t>
  </si>
  <si>
    <t>http://journals.lww.com/intjrehabilres</t>
  </si>
  <si>
    <t>0304-3959</t>
  </si>
  <si>
    <t>Jumpstart</t>
  </si>
  <si>
    <t>Menopause</t>
  </si>
  <si>
    <t>2005-04-01</t>
  </si>
  <si>
    <t>2169-7574</t>
  </si>
  <si>
    <t>https://journals.lww.com/amjclinicaloncology</t>
  </si>
  <si>
    <t>http://journals.lww.com/co-cardiology</t>
  </si>
  <si>
    <t>Evidence-Based Eye Care</t>
  </si>
  <si>
    <t>http://journals.lww.com/jspinaldisorders</t>
  </si>
  <si>
    <t>1531-7129</t>
  </si>
  <si>
    <t>2332-4260</t>
  </si>
  <si>
    <t>Health Professions;Medical Humanities;Clinical Medicine</t>
  </si>
  <si>
    <t>2374-4537</t>
  </si>
  <si>
    <t>1999-12-01</t>
  </si>
  <si>
    <t>http://journals.lww.com/surveyanesthesiology</t>
  </si>
  <si>
    <t>1879-5234</t>
  </si>
  <si>
    <t>CIN: Computers, Informatics, Nursing</t>
  </si>
  <si>
    <t>Nursing;Life &amp; Biomedical Sciences;Pharmacology</t>
  </si>
  <si>
    <t>Life &amp; Biomedical Sciences</t>
  </si>
  <si>
    <t>Clinical Medicine;Patient Education;Life &amp; Biomedical Sciences;Science</t>
  </si>
  <si>
    <t>Nursing;Patient Education</t>
  </si>
  <si>
    <t>http://journals.lww.com/nursingmanagement</t>
  </si>
  <si>
    <t>http://journals.lww.com/jnsa</t>
  </si>
  <si>
    <t>Journal of Bronchology</t>
  </si>
  <si>
    <t>1938-3533</t>
  </si>
  <si>
    <t>The Neurologist</t>
  </si>
  <si>
    <t>Pancreas</t>
  </si>
  <si>
    <t>http://journals.lww.com/cssnewsletter</t>
  </si>
  <si>
    <t>1553-328X</t>
  </si>
  <si>
    <t>Journal of Head &amp; Neck Anesthesia</t>
  </si>
  <si>
    <t>1524-1602</t>
  </si>
  <si>
    <t>1996-02-01</t>
  </si>
  <si>
    <t>2001-11-01</t>
  </si>
  <si>
    <t>1550-5073</t>
  </si>
  <si>
    <t>2022-01-01</t>
  </si>
  <si>
    <t>2018-07-01</t>
  </si>
  <si>
    <t>Clinical Liver Disease</t>
  </si>
  <si>
    <t>http://journals.lww.com/jlgtd</t>
  </si>
  <si>
    <t>Circulation: Cardiovascular Imaging</t>
  </si>
  <si>
    <t>2012-12-01</t>
  </si>
  <si>
    <t>2021-11-01</t>
  </si>
  <si>
    <t>2324-6855</t>
  </si>
  <si>
    <t>1999-04-01</t>
  </si>
  <si>
    <t>2169-981X</t>
  </si>
  <si>
    <t>1542-5991</t>
  </si>
  <si>
    <t>2004-12-01</t>
  </si>
  <si>
    <t>1994-12-01</t>
  </si>
  <si>
    <t>0744-6020</t>
  </si>
  <si>
    <t>2025-07-01</t>
  </si>
  <si>
    <t>http://journals.lww.com/co-oncology</t>
  </si>
  <si>
    <t>Harvard Review of Psychiatry</t>
  </si>
  <si>
    <t>1536-0253</t>
  </si>
  <si>
    <t>Medical Care</t>
  </si>
  <si>
    <t>Clinical Neuropharmacology</t>
  </si>
  <si>
    <t>1540-336X</t>
  </si>
  <si>
    <t>1537-4521</t>
  </si>
  <si>
    <t>Journal of Continuing Education in the Health Professions</t>
  </si>
  <si>
    <t>Current Opinion in Infectious Diseases</t>
  </si>
  <si>
    <t>2303-9027</t>
  </si>
  <si>
    <t>Public Health;Health Professions</t>
  </si>
  <si>
    <t>JBI Reports</t>
  </si>
  <si>
    <t>http://journals.lww.com/forensicnursing</t>
  </si>
  <si>
    <t>1539-2570</t>
  </si>
  <si>
    <t>1530-0374</t>
  </si>
  <si>
    <t>Journal Title</t>
  </si>
  <si>
    <t>1541-7891</t>
  </si>
  <si>
    <t>0736-8593</t>
  </si>
  <si>
    <t>Current Urology</t>
  </si>
  <si>
    <t>Journal for Healthcare Quality</t>
  </si>
  <si>
    <t>1999-05-01</t>
  </si>
  <si>
    <t>2025-06-15</t>
  </si>
  <si>
    <t>Medical Humanities;Clinical Medicine</t>
  </si>
  <si>
    <t>Behavioral &amp; Social Sciences;Clinical Medicine</t>
  </si>
  <si>
    <t>1076-0512</t>
  </si>
  <si>
    <t>http://journals.lww.com/jacpt</t>
  </si>
  <si>
    <t>http://journals.lww.com/glaucomajournal</t>
  </si>
  <si>
    <t>https://journals.lww.com/practicalpsychiatry</t>
  </si>
  <si>
    <t>JCO Oncology Advances</t>
  </si>
  <si>
    <t>Reproductive and Developmental Medicine</t>
  </si>
  <si>
    <t>http://journals.lww.com/mcnjournal</t>
  </si>
  <si>
    <t>http://journals.lww.com/jaaosglobal</t>
  </si>
  <si>
    <t>0003-2999</t>
  </si>
  <si>
    <t>2589-8728</t>
  </si>
  <si>
    <t>Itch</t>
  </si>
  <si>
    <t>Coronary Artery Disease</t>
  </si>
  <si>
    <t>2000-12-01</t>
  </si>
  <si>
    <t>1539-0683</t>
  </si>
  <si>
    <t>1473-6322</t>
  </si>
  <si>
    <t>http://journals.lww.com/nursingcriticalcare</t>
  </si>
  <si>
    <t>The Journal of Dermatologic Surgery and Oncology</t>
  </si>
  <si>
    <t>http://journals.lww.com/pedpt</t>
  </si>
  <si>
    <t>http://journals.lww.com/acsm-tj</t>
  </si>
  <si>
    <t>1065-6251</t>
  </si>
  <si>
    <t>1993-12-01</t>
  </si>
  <si>
    <t>Blood Coagulation &amp; Fibrinolysis</t>
  </si>
  <si>
    <t>2004-02-01</t>
  </si>
  <si>
    <t>2575-3126</t>
  </si>
  <si>
    <t>2023-11-01</t>
  </si>
  <si>
    <t>2374-4529</t>
  </si>
  <si>
    <t>1526-0976</t>
  </si>
  <si>
    <t>International Journal of Surgery</t>
  </si>
  <si>
    <t>0363-8855</t>
  </si>
  <si>
    <t>1076-1608</t>
  </si>
  <si>
    <t>Journal of Pediatric Orthopaedics B</t>
  </si>
  <si>
    <t>Exercise and Sport Sciences Reviews</t>
  </si>
  <si>
    <t>1553-4287</t>
  </si>
  <si>
    <t>Inside Case Management</t>
  </si>
  <si>
    <t>2471-2531</t>
  </si>
  <si>
    <t>1550-509X</t>
  </si>
  <si>
    <t>Journal of Pelvic Medicine &amp; Surgery</t>
  </si>
  <si>
    <t>https://journals.lww.com/psnjournalonline</t>
  </si>
  <si>
    <t>Current Opinion in Organ Transplantation</t>
  </si>
  <si>
    <t>1553-0582</t>
  </si>
  <si>
    <t>OR Nurse</t>
  </si>
  <si>
    <t>1533-404X</t>
  </si>
  <si>
    <t>1746-1553</t>
  </si>
  <si>
    <t>2001-06-01</t>
  </si>
  <si>
    <t>http://journals.lww.com/acsm-msse</t>
  </si>
  <si>
    <t>2381-652X</t>
  </si>
  <si>
    <t>http://journals.lww.com/nurseeducatoronline</t>
  </si>
  <si>
    <t>http://journals.lww.com/onsonline</t>
  </si>
  <si>
    <t>Blood Science</t>
  </si>
  <si>
    <t>https://journals.lww.com/jtrauma</t>
  </si>
  <si>
    <t>https://journals.lww.com/gscm/</t>
  </si>
  <si>
    <t>0275-004X</t>
  </si>
  <si>
    <t>1555-9211</t>
  </si>
  <si>
    <t>Optometry and Vision Science</t>
  </si>
  <si>
    <t>0959-4965</t>
  </si>
  <si>
    <t>Journal of Pelvic Surgery</t>
  </si>
  <si>
    <t>http://journals.lww.com/familyandcommunityhealth</t>
  </si>
  <si>
    <t>https://journals.lww.com/ijsprotocols/</t>
  </si>
  <si>
    <t>2002-12-01</t>
  </si>
  <si>
    <t>Neurology® Neuroimmunology &amp; Neuroinflammation</t>
  </si>
  <si>
    <t>Clinical Medicine;Public Health</t>
  </si>
  <si>
    <t>http://journals.lww.com/jnr-twna</t>
  </si>
  <si>
    <t>Journal of Infusion Nursing</t>
  </si>
  <si>
    <t>http://journals.lww.com/bloodcoagulation</t>
  </si>
  <si>
    <t>Ear &amp; Hearing</t>
  </si>
  <si>
    <t>Stroke</t>
  </si>
  <si>
    <t>Oncology Times UK</t>
  </si>
  <si>
    <t>1536-5026</t>
  </si>
  <si>
    <t>2009-04-01</t>
  </si>
  <si>
    <t>0898-5669</t>
  </si>
  <si>
    <t>https://www.ahajournals.org/journal/circinterventions</t>
  </si>
  <si>
    <t>http://journals.lww.com/clinicalneurophys</t>
  </si>
  <si>
    <t>Journal of Physical Therapy Education</t>
  </si>
  <si>
    <t>Hepatology Communications</t>
  </si>
  <si>
    <t>Clinical Medicine;Life &amp; Biomedical Sciences;Health Professions</t>
  </si>
  <si>
    <t>1989-01-01</t>
  </si>
  <si>
    <t>1536-3694</t>
  </si>
  <si>
    <t>1062-8606</t>
  </si>
  <si>
    <t>N &amp; HC Perspectives on Community</t>
  </si>
  <si>
    <t>https://journals.lww.com/pn</t>
  </si>
  <si>
    <t>The Journal of ECT</t>
  </si>
  <si>
    <t>Circulation</t>
  </si>
  <si>
    <t>1536-5409</t>
  </si>
  <si>
    <t>1538-8654</t>
  </si>
  <si>
    <t>2770-3150</t>
  </si>
  <si>
    <t>Pharmacology;Nursing;Clinical Medicine;Behavioral &amp; Social Sciences</t>
  </si>
  <si>
    <t>Patient Education;Nursing;Clinical Medicine;Health Professions</t>
  </si>
  <si>
    <t>Behavioral &amp; Social Sciences;Clinical Medicine;Nursing;Pharmacology</t>
  </si>
  <si>
    <t>1533-4120</t>
  </si>
  <si>
    <t>http://journals.lww.com/jbipacesetters</t>
  </si>
  <si>
    <t>Clinical Medicine;Pharmacology;Nursing;Life &amp; Biomedical Sciences</t>
  </si>
  <si>
    <t>Home Healthcare Nurse</t>
  </si>
  <si>
    <t>1538-1935</t>
  </si>
  <si>
    <t>2022-02-01</t>
  </si>
  <si>
    <t>http://journals.lww.com/journaladdictionmedicine</t>
  </si>
  <si>
    <t>2017-10-01</t>
  </si>
  <si>
    <t>Nuclear Medicine Communications</t>
  </si>
  <si>
    <t>Clinical Medicine;Nursing</t>
  </si>
  <si>
    <t>1098-7126</t>
  </si>
  <si>
    <t>Journal of Neuroscience Nursing</t>
  </si>
  <si>
    <t>CIN Plus</t>
  </si>
  <si>
    <t>https://www.neurology.org/journal/nxg</t>
  </si>
  <si>
    <t>1531-7064</t>
  </si>
  <si>
    <t>Otology &amp; Neurotology Open</t>
  </si>
  <si>
    <t>Journal of the American Audiology Society</t>
  </si>
  <si>
    <t>http://journals.lww.com/lww-medicalcare</t>
  </si>
  <si>
    <t>Clinical Medicine;Health Professions;Nursing</t>
  </si>
  <si>
    <t>2001-07-01</t>
  </si>
  <si>
    <t>http://journals.lww.com/co-clinicalnutrition</t>
  </si>
  <si>
    <t>0038-4348</t>
  </si>
  <si>
    <t>1465-7309</t>
  </si>
  <si>
    <t>http://journals.lww.com/contempneurosurg</t>
  </si>
  <si>
    <t>1473-5695</t>
  </si>
  <si>
    <t>1077-9450</t>
  </si>
  <si>
    <t>1873-233X</t>
  </si>
  <si>
    <t>1532-0987</t>
  </si>
  <si>
    <t>1536-7355</t>
  </si>
  <si>
    <t>Evidence-Based Practice</t>
  </si>
  <si>
    <t>Current Opinion in Urology</t>
  </si>
  <si>
    <t>https://www.neurology.org/journal/cpj</t>
  </si>
  <si>
    <t>http://journals.lww.com/acsm-csmr</t>
  </si>
  <si>
    <t>2767-7206</t>
  </si>
  <si>
    <t>Guidelines and Standards of Chinese Medicine</t>
  </si>
  <si>
    <t>The Journal of the International Society of Physical and Rehabilitation Medicine</t>
  </si>
  <si>
    <t>Pharmacogenetics and Genomics</t>
  </si>
  <si>
    <t>2009-01-01</t>
  </si>
  <si>
    <t>Obstetrical &amp; Gynecological Survey</t>
  </si>
  <si>
    <t>1556-3693</t>
  </si>
  <si>
    <t>0732-0167</t>
  </si>
  <si>
    <t>1473-5636</t>
  </si>
  <si>
    <t>http://journals.lww.com/jdnaonline</t>
  </si>
  <si>
    <t>1997-03-01</t>
  </si>
  <si>
    <t>2472-0054</t>
  </si>
  <si>
    <t>http://journals.lww.com/rehabnursingjournal</t>
  </si>
  <si>
    <t>2025-06-30</t>
  </si>
  <si>
    <t>Journal of the Chinese Medical Association</t>
  </si>
  <si>
    <t>2693-8839</t>
  </si>
  <si>
    <t>https://journals.lww.com/ijwd</t>
  </si>
  <si>
    <t>http://journals.lww.com/ccnq</t>
  </si>
  <si>
    <t>Neurosurgery Open</t>
  </si>
  <si>
    <t>International Anesthesiology Clinics</t>
  </si>
  <si>
    <t>http://journals.lww.com/co-urology</t>
  </si>
  <si>
    <t>1533-4295</t>
  </si>
  <si>
    <t>2470-7511</t>
  </si>
  <si>
    <t>1975-03-01</t>
  </si>
  <si>
    <t>2013-10-01</t>
  </si>
  <si>
    <t>1938-8640</t>
  </si>
  <si>
    <t>Circulation: Arrhythmia and Electrophysiology</t>
  </si>
  <si>
    <t>http://journals.lww.com/dermatologicsurgery</t>
  </si>
  <si>
    <t>1071-5754</t>
  </si>
  <si>
    <t>1550-1841</t>
  </si>
  <si>
    <t>Health Professions;Clinical Medicine;Nursing</t>
  </si>
  <si>
    <t>Contemporary Critical Care</t>
  </si>
  <si>
    <t>http://journals.lww.com/jhpn</t>
  </si>
  <si>
    <t>http://journals.lww.com/psychopharmrev</t>
  </si>
  <si>
    <t>1998-03-01</t>
  </si>
  <si>
    <t>1542-5983</t>
  </si>
  <si>
    <t>2226-8561</t>
  </si>
  <si>
    <t>1539-2465</t>
  </si>
  <si>
    <t>Search All Journals@Ovid</t>
  </si>
  <si>
    <t>Holistic Nursing Practice</t>
  </si>
  <si>
    <t>JBI Database of Systematic Reviews and Implementation Reports</t>
  </si>
  <si>
    <t>2473-3709</t>
  </si>
  <si>
    <t>The Journal of Physician Assistant Education</t>
  </si>
  <si>
    <t>1536-481X</t>
  </si>
  <si>
    <t>http://journals.lww.com/thehearingjournal</t>
  </si>
  <si>
    <t>http://journals.lww.com/jbjsjopa</t>
  </si>
  <si>
    <t>2394-2916</t>
  </si>
  <si>
    <t>0882-0627</t>
  </si>
  <si>
    <t>Public Health;Medical Humanities</t>
  </si>
  <si>
    <t>0275-665X</t>
  </si>
  <si>
    <t>1962-08-01</t>
  </si>
  <si>
    <t>1473-5865</t>
  </si>
  <si>
    <t>Journal for Nurses in Professional Development</t>
  </si>
  <si>
    <t>Current Opinion in Critical Care</t>
  </si>
  <si>
    <t>https://journals.lww.com/dm/</t>
  </si>
  <si>
    <t>1538-8662</t>
  </si>
  <si>
    <t>1536-5956</t>
  </si>
  <si>
    <t>2011-04-01</t>
  </si>
  <si>
    <t>2771-554X</t>
  </si>
  <si>
    <t>Neurology Genetics</t>
  </si>
  <si>
    <t>1940-5480</t>
  </si>
  <si>
    <t>1473-558X</t>
  </si>
  <si>
    <t>0363-9762</t>
  </si>
  <si>
    <t>0889-4655</t>
  </si>
  <si>
    <t>2000-04-01</t>
  </si>
  <si>
    <t>0032-1052</t>
  </si>
  <si>
    <t>Current Sports Medicine Reports</t>
  </si>
  <si>
    <t>0017-9078</t>
  </si>
  <si>
    <t>0148-9917</t>
  </si>
  <si>
    <t>http://journals.lww.com/jcardiovascularmedicine</t>
  </si>
  <si>
    <t>Nursing;Behavioral &amp; Social Sciences</t>
  </si>
  <si>
    <t>https://journals.lww.com/</t>
  </si>
  <si>
    <t>1531-2305</t>
  </si>
  <si>
    <t>https://journals.lww.com/revmedmicrobiol</t>
  </si>
  <si>
    <t>https://journals.lww.com/johnajournal</t>
  </si>
  <si>
    <t>1744-1609</t>
  </si>
  <si>
    <t>1040-8711</t>
  </si>
  <si>
    <t>0891-3668</t>
  </si>
  <si>
    <t>0363-8715</t>
  </si>
  <si>
    <t>Journal of Immunotherapy</t>
  </si>
  <si>
    <t>http://journals.lww.com/topicsingeriatricrehabilitation</t>
  </si>
  <si>
    <t>http://journals.lww.com/thoracicimaging</t>
  </si>
  <si>
    <t>2691-3593</t>
  </si>
  <si>
    <t>2049-0801</t>
  </si>
  <si>
    <t>1548-8756</t>
  </si>
  <si>
    <t>National Strength Coaches Association Journal</t>
  </si>
  <si>
    <t>1080-2371</t>
  </si>
  <si>
    <t>ASA Refresher Courses in Anesthesiology</t>
  </si>
  <si>
    <t>http://journals.lww.com/journalpatientsafety</t>
  </si>
  <si>
    <t>http://journals.lww.com/intclinpsychopharm</t>
  </si>
  <si>
    <t>2002-10-01</t>
  </si>
  <si>
    <t>https://journals.lww.com/ccejournal/Pages/default.aspx</t>
  </si>
  <si>
    <t>2233-8276</t>
  </si>
  <si>
    <t>http://journals.lww.com/co-nephrolhypertens</t>
  </si>
  <si>
    <t>1536-1004</t>
  </si>
  <si>
    <t>2001-02-01</t>
  </si>
  <si>
    <t>2331-2629</t>
  </si>
  <si>
    <t>National League for Nursing, Inc.</t>
  </si>
  <si>
    <t>https://journals.lww.com/jova</t>
  </si>
  <si>
    <t>https://journals.lww.com/anesthesiology</t>
  </si>
  <si>
    <t>2003-12-01</t>
  </si>
  <si>
    <t>1558-447X</t>
  </si>
  <si>
    <t>https://journals.lww.com/jisprm/</t>
  </si>
  <si>
    <t>1983-02-01</t>
  </si>
  <si>
    <t>2687-8941</t>
  </si>
  <si>
    <t>Health Professions;Nursing;Clinical Medicine</t>
  </si>
  <si>
    <t>http://journals.lww.com/c-orthopaedicpractice</t>
  </si>
  <si>
    <t>1941-7551</t>
  </si>
  <si>
    <t>2001-10-01</t>
  </si>
  <si>
    <t>0736-0258</t>
  </si>
  <si>
    <t>1536-4798</t>
  </si>
  <si>
    <t>0960-314X</t>
  </si>
  <si>
    <t>DB List Title</t>
  </si>
  <si>
    <t>Ovid MEDLINE(R) ALL &lt;1946 to May 13, 2025&gt;</t>
  </si>
  <si>
    <t>http://journals.lww.com/health-physics</t>
    <phoneticPr fontId="3"/>
  </si>
  <si>
    <t>Ovid Medline URL</t>
    <phoneticPr fontId="3"/>
  </si>
  <si>
    <t>https://journals.lww.com/aacr</t>
    <phoneticPr fontId="3"/>
  </si>
  <si>
    <t>Publisher or Society website URL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</si>
</sst>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6"/>
      <name val="맑은 고딕"/>
      <family val="3"/>
      <charset val="128"/>
      <scheme val="minor"/>
    </font>
    <font>
      <b/>
      <sz val="11"/>
      <color rgb="FFFF0000"/>
      <name val="맑은 고딕"/>
      <family val="2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0" borderId="0" xfId="0" applyFont="1"/>
    <xf numFmtId="0" fontId="4" fillId="2" borderId="0" xfId="0" applyFont="1" applyFill="1"/>
    <xf numFmtId="0" fontId="5" fillId="2" borderId="0" xfId="0" applyFont="1" applyFill="1"/>
  </cellXfs>
  <cellStyles count="2">
    <cellStyle name="표준" xfId="0" builtinId="0"/>
    <cellStyle name="하이퍼링크" xfId="1" builtinId="8"/>
  </cellStyles>
  <dxfs count="3">
    <dxf>
      <font>
        <b/>
        <sz val="11"/>
        <color theme="1"/>
        <name val="ＭＳ Ｐゴシック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I445" totalsRowShown="0" headerRowDxfId="2">
  <autoFilter ref="A1:I445" xr:uid="{00000000-0009-0000-0100-000002000000}"/>
  <tableColumns count="9">
    <tableColumn id="1" xr3:uid="{00000000-0010-0000-0100-000001000000}" name="Journal Title"/>
    <tableColumn id="2" xr3:uid="{00000000-0010-0000-0100-000002000000}" name="ISSN"/>
    <tableColumn id="3" xr3:uid="{00000000-0010-0000-0100-000003000000}" name="eISSN"/>
    <tableColumn id="4" xr3:uid="{00000000-0010-0000-0100-000004000000}" name="Publisher"/>
    <tableColumn id="11" xr3:uid="{00000000-0010-0000-0100-00000B000000}" name="Beginning Year Coverage"/>
    <tableColumn id="12" xr3:uid="{00000000-0010-0000-0100-00000C000000}" name="Latest Year Coverage"/>
    <tableColumn id="13" xr3:uid="{00000000-0010-0000-0100-00000D000000}" name="Ovid Medline URL"/>
    <tableColumn id="14" xr3:uid="{00000000-0010-0000-0100-00000E000000}" name="Publisher or Society website URL"/>
    <tableColumn id="26" xr3:uid="{00000000-0010-0000-0100-00001A000000}" name="Subjec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B6" totalsRowShown="0" headerRowDxfId="1">
  <autoFilter ref="A1:B6" xr:uid="{00000000-0009-0000-0100-000004000000}"/>
  <tableColumns count="2">
    <tableColumn id="1" xr3:uid="{00000000-0010-0000-0300-000001000000}" name="Title"/>
    <tableColumn id="2" xr3:uid="{00000000-0010-0000-0300-000002000000}" name="Jumpstar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736E1C-8951-4C26-8A33-08BAB4044412}" name="Table22" displayName="Table22" ref="A1:B2" totalsRowShown="0" headerRowDxfId="0">
  <autoFilter ref="A1:B2" xr:uid="{00000000-0009-0000-0100-000002000000}"/>
  <tableColumns count="2">
    <tableColumn id="1" xr3:uid="{6C3E1C4B-2E23-44FE-9BC0-9766600859B6}" name="DB List Title"/>
    <tableColumn id="2" xr3:uid="{51A75ACA-FDE7-4669-ADAF-35827586E0B5}" name="Jumpstart">
      <calculatedColumnFormula>HYPERLINK("https://ovidsp.ovid.com/ovidweb.cgi?T=JS&amp;NEWS=n&amp;CSC=Y&amp;PAGE=main&amp;D=medall","https://ovidsp.ovid.com/ovidweb.cgi?T=JS&amp;NEWS=n&amp;CSC=Y&amp;PAGE=main&amp;D=medall")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ournals.lww.com/aacr" TargetMode="External"/><Relationship Id="rId1" Type="http://schemas.openxmlformats.org/officeDocument/2006/relationships/hyperlink" Target="http://journals.lww.com/health-physics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I445"/>
  <sheetViews>
    <sheetView tabSelected="1" zoomScaleNormal="100" workbookViewId="0">
      <pane ySplit="1" topLeftCell="A2" activePane="bottomLeft" state="frozen"/>
      <selection pane="bottomLeft"/>
    </sheetView>
  </sheetViews>
  <sheetFormatPr defaultColWidth="9.25" defaultRowHeight="16.5" x14ac:dyDescent="0.3"/>
  <cols>
    <col min="1" max="1" width="54.75" customWidth="1"/>
    <col min="2" max="3" width="14.75" customWidth="1"/>
    <col min="4" max="4" width="21.125" customWidth="1"/>
    <col min="5" max="5" width="13.25" customWidth="1"/>
    <col min="6" max="6" width="13" customWidth="1"/>
    <col min="7" max="8" width="64.75" customWidth="1"/>
    <col min="9" max="9" width="12.75" customWidth="1"/>
  </cols>
  <sheetData>
    <row r="1" spans="1:9" x14ac:dyDescent="0.3">
      <c r="A1" s="2" t="s">
        <v>1639</v>
      </c>
      <c r="B1" s="2" t="s">
        <v>1109</v>
      </c>
      <c r="C1" s="2" t="s">
        <v>617</v>
      </c>
      <c r="D1" s="2" t="s">
        <v>1306</v>
      </c>
      <c r="E1" s="2" t="s">
        <v>954</v>
      </c>
      <c r="F1" s="2" t="s">
        <v>604</v>
      </c>
      <c r="G1" s="3" t="s">
        <v>1884</v>
      </c>
      <c r="H1" s="4" t="s">
        <v>1886</v>
      </c>
      <c r="I1" s="2" t="s">
        <v>280</v>
      </c>
    </row>
    <row r="2" spans="1:9" x14ac:dyDescent="0.3">
      <c r="A2" t="s">
        <v>1027</v>
      </c>
      <c r="B2" t="s">
        <v>1208</v>
      </c>
      <c r="C2" t="s">
        <v>1074</v>
      </c>
      <c r="D2" t="s">
        <v>23</v>
      </c>
      <c r="E2" t="s">
        <v>1793</v>
      </c>
      <c r="F2" t="s">
        <v>5</v>
      </c>
      <c r="G2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H2" t="s">
        <v>1840</v>
      </c>
      <c r="I2" t="s">
        <v>794</v>
      </c>
    </row>
    <row r="3" spans="1:9" x14ac:dyDescent="0.3">
      <c r="A3" t="s">
        <v>972</v>
      </c>
      <c r="B3" t="s">
        <v>1208</v>
      </c>
      <c r="C3" t="s">
        <v>1671</v>
      </c>
      <c r="D3" t="s">
        <v>23</v>
      </c>
      <c r="E3" t="s">
        <v>360</v>
      </c>
      <c r="F3" t="s">
        <v>563</v>
      </c>
      <c r="G3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H3" s="1" t="s">
        <v>1885</v>
      </c>
      <c r="I3" t="s">
        <v>794</v>
      </c>
    </row>
    <row r="4" spans="1:9" x14ac:dyDescent="0.3">
      <c r="A4" t="s">
        <v>564</v>
      </c>
      <c r="B4" t="s">
        <v>680</v>
      </c>
      <c r="C4" t="s">
        <v>1208</v>
      </c>
      <c r="D4" t="s">
        <v>23</v>
      </c>
      <c r="E4" t="s">
        <v>1414</v>
      </c>
      <c r="F4" t="s">
        <v>1378</v>
      </c>
      <c r="G4" s="1" t="str">
        <f>HYPERLINK("https://ovidsp.ovid.com/ovidweb.cgi?T=JS&amp;NEWS=n&amp;CSC=Y&amp;PAGE=toc&amp;D=yrovft&amp;AN=00754481-000000000-00000","https://ovidsp.ovid.com/ovidweb.cgi?T=JS&amp;NEWS=n&amp;CSC=Y&amp;PAGE=toc&amp;D=yrovft&amp;AN=00754481-000000000-00000")</f>
        <v>https://ovidsp.ovid.com/ovidweb.cgi?T=JS&amp;NEWS=n&amp;CSC=Y&amp;PAGE=toc&amp;D=yrovft&amp;AN=00754481-000000000-00000</v>
      </c>
      <c r="H4" t="s">
        <v>1208</v>
      </c>
      <c r="I4" t="s">
        <v>1299</v>
      </c>
    </row>
    <row r="5" spans="1:9" x14ac:dyDescent="0.3">
      <c r="A5" t="s">
        <v>871</v>
      </c>
      <c r="B5" t="s">
        <v>1208</v>
      </c>
      <c r="C5" t="s">
        <v>356</v>
      </c>
      <c r="D5" t="s">
        <v>23</v>
      </c>
      <c r="E5" t="s">
        <v>1793</v>
      </c>
      <c r="F5" t="s">
        <v>563</v>
      </c>
      <c r="G5" s="1" t="str">
        <f>HYPERLINK("https://ovidsp.ovid.com/ovidweb.cgi?T=JS&amp;NEWS=n&amp;CSC=Y&amp;PAGE=toc&amp;D=yrovft&amp;AN=02075970-000000000-00000","https://ovidsp.ovid.com/ovidweb.cgi?T=JS&amp;NEWS=n&amp;CSC=Y&amp;PAGE=toc&amp;D=yrovft&amp;AN=02075970-000000000-00000")</f>
        <v>https://ovidsp.ovid.com/ovidweb.cgi?T=JS&amp;NEWS=n&amp;CSC=Y&amp;PAGE=toc&amp;D=yrovft&amp;AN=02075970-000000000-00000</v>
      </c>
      <c r="H5" t="s">
        <v>230</v>
      </c>
      <c r="I5" t="s">
        <v>794</v>
      </c>
    </row>
    <row r="6" spans="1:9" x14ac:dyDescent="0.3">
      <c r="A6" t="s">
        <v>1065</v>
      </c>
      <c r="B6" t="s">
        <v>1051</v>
      </c>
      <c r="C6" t="s">
        <v>1031</v>
      </c>
      <c r="D6" t="s">
        <v>23</v>
      </c>
      <c r="E6" t="s">
        <v>969</v>
      </c>
      <c r="F6" t="s">
        <v>563</v>
      </c>
      <c r="G6" s="1" t="str">
        <f>HYPERLINK("https://ovidsp.ovid.com/ovidweb.cgi?T=JS&amp;NEWS=n&amp;CSC=Y&amp;PAGE=toc&amp;D=yrovft&amp;AN=00135124-000000000-00000","https://ovidsp.ovid.com/ovidweb.cgi?T=JS&amp;NEWS=n&amp;CSC=Y&amp;PAGE=toc&amp;D=yrovft&amp;AN=00135124-000000000-00000")</f>
        <v>https://ovidsp.ovid.com/ovidweb.cgi?T=JS&amp;NEWS=n&amp;CSC=Y&amp;PAGE=toc&amp;D=yrovft&amp;AN=00135124-000000000-00000</v>
      </c>
      <c r="H6" t="s">
        <v>1305</v>
      </c>
      <c r="I6" t="s">
        <v>481</v>
      </c>
    </row>
    <row r="7" spans="1:9" x14ac:dyDescent="0.3">
      <c r="A7" t="s">
        <v>393</v>
      </c>
      <c r="B7" t="s">
        <v>1208</v>
      </c>
      <c r="C7" t="s">
        <v>764</v>
      </c>
      <c r="D7" t="s">
        <v>23</v>
      </c>
      <c r="E7" t="s">
        <v>801</v>
      </c>
      <c r="F7" t="s">
        <v>782</v>
      </c>
      <c r="G7" s="1" t="str">
        <f>HYPERLINK("https://ovidsp.ovid.com/ovidweb.cgi?T=JS&amp;NEWS=n&amp;CSC=Y&amp;PAGE=toc&amp;D=yrovft&amp;AN=02233705-000000000-00000","https://ovidsp.ovid.com/ovidweb.cgi?T=JS&amp;NEWS=n&amp;CSC=Y&amp;PAGE=toc&amp;D=yrovft&amp;AN=02233705-000000000-00000")</f>
        <v>https://ovidsp.ovid.com/ovidweb.cgi?T=JS&amp;NEWS=n&amp;CSC=Y&amp;PAGE=toc&amp;D=yrovft&amp;AN=02233705-000000000-00000</v>
      </c>
      <c r="H7" t="s">
        <v>813</v>
      </c>
      <c r="I7" t="s">
        <v>679</v>
      </c>
    </row>
    <row r="8" spans="1:9" x14ac:dyDescent="0.3">
      <c r="A8" t="s">
        <v>1323</v>
      </c>
      <c r="B8" t="s">
        <v>188</v>
      </c>
      <c r="C8" t="s">
        <v>1356</v>
      </c>
      <c r="D8" t="s">
        <v>23</v>
      </c>
      <c r="E8" t="s">
        <v>1335</v>
      </c>
      <c r="F8" t="s">
        <v>573</v>
      </c>
      <c r="G8" s="1" t="str">
        <f>HYPERLINK("https://ovidsp.ovid.com/ovidweb.cgi?T=JS&amp;NEWS=n&amp;CSC=Y&amp;PAGE=toc&amp;D=yrovft&amp;AN=00132576-000000000-00000","https://ovidsp.ovid.com/ovidweb.cgi?T=JS&amp;NEWS=n&amp;CSC=Y&amp;PAGE=toc&amp;D=yrovft&amp;AN=00132576-000000000-00000")</f>
        <v>https://ovidsp.ovid.com/ovidweb.cgi?T=JS&amp;NEWS=n&amp;CSC=Y&amp;PAGE=toc&amp;D=yrovft&amp;AN=00132576-000000000-00000</v>
      </c>
      <c r="H8" t="s">
        <v>1436</v>
      </c>
      <c r="I8" t="s">
        <v>635</v>
      </c>
    </row>
    <row r="9" spans="1:9" x14ac:dyDescent="0.3">
      <c r="A9" t="s">
        <v>110</v>
      </c>
      <c r="B9" t="s">
        <v>792</v>
      </c>
      <c r="C9" t="s">
        <v>935</v>
      </c>
      <c r="D9" t="s">
        <v>23</v>
      </c>
      <c r="E9" t="s">
        <v>1240</v>
      </c>
      <c r="F9" t="s">
        <v>382</v>
      </c>
      <c r="G9" s="1" t="str">
        <f>HYPERLINK("https://ovidsp.ovid.com/ovidweb.cgi?T=JS&amp;NEWS=n&amp;CSC=Y&amp;PAGE=toc&amp;D=yrovft&amp;AN=01261775-000000000-00000","https://ovidsp.ovid.com/ovidweb.cgi?T=JS&amp;NEWS=n&amp;CSC=Y&amp;PAGE=toc&amp;D=yrovft&amp;AN=01261775-000000000-00000")</f>
        <v>https://ovidsp.ovid.com/ovidweb.cgi?T=JS&amp;NEWS=n&amp;CSC=Y&amp;PAGE=toc&amp;D=yrovft&amp;AN=01261775-000000000-00000</v>
      </c>
      <c r="H9" t="s">
        <v>174</v>
      </c>
      <c r="I9" t="s">
        <v>72</v>
      </c>
    </row>
    <row r="10" spans="1:9" x14ac:dyDescent="0.3">
      <c r="A10" t="s">
        <v>1212</v>
      </c>
      <c r="B10" t="s">
        <v>215</v>
      </c>
      <c r="C10" t="s">
        <v>349</v>
      </c>
      <c r="D10" t="s">
        <v>23</v>
      </c>
      <c r="E10" t="s">
        <v>1414</v>
      </c>
      <c r="F10" t="s">
        <v>563</v>
      </c>
      <c r="G10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H10" t="s">
        <v>436</v>
      </c>
      <c r="I10" t="s">
        <v>481</v>
      </c>
    </row>
    <row r="11" spans="1:9" x14ac:dyDescent="0.3">
      <c r="A11" t="s">
        <v>1</v>
      </c>
      <c r="B11" t="s">
        <v>748</v>
      </c>
      <c r="C11" t="s">
        <v>103</v>
      </c>
      <c r="D11" t="s">
        <v>23</v>
      </c>
      <c r="E11" t="s">
        <v>1877</v>
      </c>
      <c r="F11" t="s">
        <v>382</v>
      </c>
      <c r="G11" s="1" t="str">
        <f>HYPERLINK("https://ovidsp.ovid.com/ovidweb.cgi?T=JS&amp;NEWS=n&amp;CSC=Y&amp;PAGE=toc&amp;D=yrovft&amp;AN=00149525-000000000-00000","https://ovidsp.ovid.com/ovidweb.cgi?T=JS&amp;NEWS=n&amp;CSC=Y&amp;PAGE=toc&amp;D=yrovft&amp;AN=00149525-000000000-00000")</f>
        <v>https://ovidsp.ovid.com/ovidweb.cgi?T=JS&amp;NEWS=n&amp;CSC=Y&amp;PAGE=toc&amp;D=yrovft&amp;AN=00149525-000000000-00000</v>
      </c>
      <c r="H11" t="s">
        <v>295</v>
      </c>
      <c r="I11" t="s">
        <v>268</v>
      </c>
    </row>
    <row r="12" spans="1:9" x14ac:dyDescent="0.3">
      <c r="A12" t="s">
        <v>61</v>
      </c>
      <c r="B12" t="s">
        <v>929</v>
      </c>
      <c r="C12" t="s">
        <v>1359</v>
      </c>
      <c r="D12" t="s">
        <v>23</v>
      </c>
      <c r="E12" t="s">
        <v>853</v>
      </c>
      <c r="F12" t="s">
        <v>382</v>
      </c>
      <c r="G12" s="1" t="str">
        <f>HYPERLINK("https://ovidsp.ovid.com/ovidweb.cgi?T=JS&amp;NEWS=n&amp;CSC=Y&amp;PAGE=toc&amp;D=yrovft&amp;AN=00012272-000000000-00000","https://ovidsp.ovid.com/ovidweb.cgi?T=JS&amp;NEWS=n&amp;CSC=Y&amp;PAGE=toc&amp;D=yrovft&amp;AN=00012272-000000000-00000")</f>
        <v>https://ovidsp.ovid.com/ovidweb.cgi?T=JS&amp;NEWS=n&amp;CSC=Y&amp;PAGE=toc&amp;D=yrovft&amp;AN=00012272-000000000-00000</v>
      </c>
      <c r="H12" t="s">
        <v>303</v>
      </c>
      <c r="I12" t="s">
        <v>268</v>
      </c>
    </row>
    <row r="13" spans="1:9" x14ac:dyDescent="0.3">
      <c r="A13" t="s">
        <v>1542</v>
      </c>
      <c r="B13" t="s">
        <v>602</v>
      </c>
      <c r="C13" t="s">
        <v>1731</v>
      </c>
      <c r="D13" t="s">
        <v>23</v>
      </c>
      <c r="E13" t="s">
        <v>1414</v>
      </c>
      <c r="F13" t="s">
        <v>563</v>
      </c>
      <c r="G13" s="1" t="str">
        <f>HYPERLINK("https://ovidsp.ovid.com/ovidweb.cgi?T=JS&amp;NEWS=n&amp;CSC=Y&amp;PAGE=toc&amp;D=yrovft&amp;AN=00129334-000000000-00000","https://ovidsp.ovid.com/ovidweb.cgi?T=JS&amp;NEWS=n&amp;CSC=Y&amp;PAGE=toc&amp;D=yrovft&amp;AN=00129334-000000000-00000")</f>
        <v>https://ovidsp.ovid.com/ovidweb.cgi?T=JS&amp;NEWS=n&amp;CSC=Y&amp;PAGE=toc&amp;D=yrovft&amp;AN=00129334-000000000-00000</v>
      </c>
      <c r="H13" t="s">
        <v>1167</v>
      </c>
      <c r="I13" t="s">
        <v>1412</v>
      </c>
    </row>
    <row r="14" spans="1:9" x14ac:dyDescent="0.3">
      <c r="A14" t="s">
        <v>559</v>
      </c>
      <c r="B14" t="s">
        <v>787</v>
      </c>
      <c r="C14" t="s">
        <v>649</v>
      </c>
      <c r="D14" t="s">
        <v>23</v>
      </c>
      <c r="E14" t="s">
        <v>1660</v>
      </c>
      <c r="F14" t="s">
        <v>382</v>
      </c>
      <c r="G14" s="1" t="str">
        <f>HYPERLINK("https://ovidsp.ovid.com/ovidweb.cgi?T=JS&amp;NEWS=n&amp;CSC=Y&amp;PAGE=toc&amp;D=yrovft&amp;AN=00012995-000000000-00000","https://ovidsp.ovid.com/ovidweb.cgi?T=JS&amp;NEWS=n&amp;CSC=Y&amp;PAGE=toc&amp;D=yrovft&amp;AN=00012995-000000000-00000")</f>
        <v>https://ovidsp.ovid.com/ovidweb.cgi?T=JS&amp;NEWS=n&amp;CSC=Y&amp;PAGE=toc&amp;D=yrovft&amp;AN=00012995-000000000-00000</v>
      </c>
      <c r="H14" t="s">
        <v>1503</v>
      </c>
      <c r="I14" t="s">
        <v>455</v>
      </c>
    </row>
    <row r="15" spans="1:9" x14ac:dyDescent="0.3">
      <c r="A15" t="s">
        <v>896</v>
      </c>
      <c r="B15" t="s">
        <v>19</v>
      </c>
      <c r="C15" t="s">
        <v>800</v>
      </c>
      <c r="D15" t="s">
        <v>23</v>
      </c>
      <c r="E15" t="s">
        <v>1444</v>
      </c>
      <c r="F15" t="s">
        <v>810</v>
      </c>
      <c r="G15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H15" t="s">
        <v>1473</v>
      </c>
      <c r="I15" t="s">
        <v>1076</v>
      </c>
    </row>
    <row r="16" spans="1:9" x14ac:dyDescent="0.3">
      <c r="A16" t="s">
        <v>877</v>
      </c>
      <c r="B16" t="s">
        <v>1441</v>
      </c>
      <c r="C16" t="s">
        <v>99</v>
      </c>
      <c r="D16" t="s">
        <v>23</v>
      </c>
      <c r="E16" t="s">
        <v>1120</v>
      </c>
      <c r="F16" t="s">
        <v>563</v>
      </c>
      <c r="G16" s="1" t="str">
        <f>HYPERLINK("https://ovidsp.ovid.com/ovidweb.cgi?T=JS&amp;NEWS=n&amp;CSC=Y&amp;PAGE=toc&amp;D=yrovft&amp;AN=00000446-000000000-00000","https://ovidsp.ovid.com/ovidweb.cgi?T=JS&amp;NEWS=n&amp;CSC=Y&amp;PAGE=toc&amp;D=yrovft&amp;AN=00000446-000000000-00000")</f>
        <v>https://ovidsp.ovid.com/ovidweb.cgi?T=JS&amp;NEWS=n&amp;CSC=Y&amp;PAGE=toc&amp;D=yrovft&amp;AN=00000446-000000000-00000</v>
      </c>
      <c r="H16" t="s">
        <v>203</v>
      </c>
      <c r="I16" t="s">
        <v>1745</v>
      </c>
    </row>
    <row r="17" spans="1:9" x14ac:dyDescent="0.3">
      <c r="A17" t="s">
        <v>170</v>
      </c>
      <c r="B17" t="s">
        <v>605</v>
      </c>
      <c r="C17" t="s">
        <v>1693</v>
      </c>
      <c r="D17" t="s">
        <v>23</v>
      </c>
      <c r="E17" t="s">
        <v>1525</v>
      </c>
      <c r="F17" t="s">
        <v>289</v>
      </c>
      <c r="G17" s="1" t="str">
        <f>HYPERLINK("https://ovidsp.ovid.com/ovidweb.cgi?T=JS&amp;NEWS=n&amp;CSC=Y&amp;PAGE=toc&amp;D=yrovft&amp;AN=01929425-000000000-00000","https://ovidsp.ovid.com/ovidweb.cgi?T=JS&amp;NEWS=n&amp;CSC=Y&amp;PAGE=toc&amp;D=yrovft&amp;AN=01929425-000000000-00000")</f>
        <v>https://ovidsp.ovid.com/ovidweb.cgi?T=JS&amp;NEWS=n&amp;CSC=Y&amp;PAGE=toc&amp;D=yrovft&amp;AN=01929425-000000000-00000</v>
      </c>
      <c r="H17" t="s">
        <v>1208</v>
      </c>
      <c r="I17" t="s">
        <v>481</v>
      </c>
    </row>
    <row r="18" spans="1:9" x14ac:dyDescent="0.3">
      <c r="A18" t="s">
        <v>275</v>
      </c>
      <c r="B18" t="s">
        <v>1208</v>
      </c>
      <c r="C18" t="s">
        <v>980</v>
      </c>
      <c r="D18" t="s">
        <v>23</v>
      </c>
      <c r="E18" t="s">
        <v>181</v>
      </c>
      <c r="F18" t="s">
        <v>1405</v>
      </c>
      <c r="G18" s="1" t="str">
        <f>HYPERLINK("https://ovidsp.ovid.com/ovidweb.cgi?T=JS&amp;NEWS=n&amp;CSC=Y&amp;PAGE=toc&amp;D=yrovft&amp;AN=00002093-000000000-00000","https://ovidsp.ovid.com/ovidweb.cgi?T=JS&amp;NEWS=n&amp;CSC=Y&amp;PAGE=toc&amp;D=yrovft&amp;AN=00002093-000000000-00000")</f>
        <v>https://ovidsp.ovid.com/ovidweb.cgi?T=JS&amp;NEWS=n&amp;CSC=Y&amp;PAGE=toc&amp;D=yrovft&amp;AN=00002093-000000000-00000</v>
      </c>
      <c r="H18" t="s">
        <v>1286</v>
      </c>
      <c r="I18" t="s">
        <v>1423</v>
      </c>
    </row>
    <row r="19" spans="1:9" x14ac:dyDescent="0.3">
      <c r="A19" t="s">
        <v>1488</v>
      </c>
      <c r="B19" t="s">
        <v>688</v>
      </c>
      <c r="C19" t="s">
        <v>780</v>
      </c>
      <c r="D19" t="s">
        <v>23</v>
      </c>
      <c r="E19" t="s">
        <v>181</v>
      </c>
      <c r="F19" t="s">
        <v>901</v>
      </c>
      <c r="G19" s="1" t="str">
        <f>HYPERLINK("https://ovidsp.ovid.com/ovidweb.cgi?T=JS&amp;NEWS=n&amp;CSC=Y&amp;PAGE=toc&amp;D=yrovft&amp;AN=00130990-000000000-00000","https://ovidsp.ovid.com/ovidweb.cgi?T=JS&amp;NEWS=n&amp;CSC=Y&amp;PAGE=toc&amp;D=yrovft&amp;AN=00130990-000000000-00000")</f>
        <v>https://ovidsp.ovid.com/ovidweb.cgi?T=JS&amp;NEWS=n&amp;CSC=Y&amp;PAGE=toc&amp;D=yrovft&amp;AN=00130990-000000000-00000</v>
      </c>
      <c r="H19" t="s">
        <v>1208</v>
      </c>
      <c r="I19" t="s">
        <v>794</v>
      </c>
    </row>
    <row r="20" spans="1:9" x14ac:dyDescent="0.3">
      <c r="A20" t="s">
        <v>1422</v>
      </c>
      <c r="B20" t="s">
        <v>811</v>
      </c>
      <c r="C20" t="s">
        <v>1280</v>
      </c>
      <c r="D20" t="s">
        <v>23</v>
      </c>
      <c r="E20" t="s">
        <v>757</v>
      </c>
      <c r="F20" t="s">
        <v>619</v>
      </c>
      <c r="G20" s="1" t="str">
        <f>HYPERLINK("https://ovidsp.ovid.com/ovidweb.cgi?T=JS&amp;NEWS=n&amp;CSC=Y&amp;PAGE=toc&amp;D=yrovft&amp;AN=01300407-000000000-00000","https://ovidsp.ovid.com/ovidweb.cgi?T=JS&amp;NEWS=n&amp;CSC=Y&amp;PAGE=toc&amp;D=yrovft&amp;AN=01300407-000000000-00000")</f>
        <v>https://ovidsp.ovid.com/ovidweb.cgi?T=JS&amp;NEWS=n&amp;CSC=Y&amp;PAGE=toc&amp;D=yrovft&amp;AN=01300407-000000000-00000</v>
      </c>
      <c r="H20" t="s">
        <v>779</v>
      </c>
      <c r="I20" t="s">
        <v>1115</v>
      </c>
    </row>
    <row r="21" spans="1:9" x14ac:dyDescent="0.3">
      <c r="A21" t="s">
        <v>850</v>
      </c>
      <c r="B21" t="s">
        <v>669</v>
      </c>
      <c r="C21" t="s">
        <v>270</v>
      </c>
      <c r="D21" t="s">
        <v>23</v>
      </c>
      <c r="E21" t="s">
        <v>1606</v>
      </c>
      <c r="F21" t="s">
        <v>563</v>
      </c>
      <c r="G21" s="1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H21" t="s">
        <v>1580</v>
      </c>
      <c r="I21" t="s">
        <v>481</v>
      </c>
    </row>
    <row r="22" spans="1:9" x14ac:dyDescent="0.3">
      <c r="A22" t="s">
        <v>530</v>
      </c>
      <c r="B22" t="s">
        <v>62</v>
      </c>
      <c r="C22" t="s">
        <v>1689</v>
      </c>
      <c r="D22" t="s">
        <v>23</v>
      </c>
      <c r="E22" t="s">
        <v>914</v>
      </c>
      <c r="F22" t="s">
        <v>782</v>
      </c>
      <c r="G22" s="1" t="str">
        <f>HYPERLINK("https://ovidsp.ovid.com/ovidweb.cgi?T=JS&amp;NEWS=n&amp;CSC=Y&amp;PAGE=toc&amp;D=yrovft&amp;AN=00000433-000000000-00000","https://ovidsp.ovid.com/ovidweb.cgi?T=JS&amp;NEWS=n&amp;CSC=Y&amp;PAGE=toc&amp;D=yrovft&amp;AN=00000433-000000000-00000")</f>
        <v>https://ovidsp.ovid.com/ovidweb.cgi?T=JS&amp;NEWS=n&amp;CSC=Y&amp;PAGE=toc&amp;D=yrovft&amp;AN=00000433-000000000-00000</v>
      </c>
      <c r="H22" t="s">
        <v>17</v>
      </c>
      <c r="I22" t="s">
        <v>481</v>
      </c>
    </row>
    <row r="23" spans="1:9" x14ac:dyDescent="0.3">
      <c r="A23" t="s">
        <v>1092</v>
      </c>
      <c r="B23" t="s">
        <v>1725</v>
      </c>
      <c r="C23" t="s">
        <v>548</v>
      </c>
      <c r="D23" t="s">
        <v>23</v>
      </c>
      <c r="E23" t="s">
        <v>1174</v>
      </c>
      <c r="F23" t="s">
        <v>563</v>
      </c>
      <c r="G23" s="1" t="str">
        <f>HYPERLINK("https://ovidsp.ovid.com/ovidweb.cgi?T=JS&amp;NEWS=n&amp;CSC=Y&amp;PAGE=toc&amp;D=yrovft&amp;AN=00008488-000000000-00000","https://ovidsp.ovid.com/ovidweb.cgi?T=JS&amp;NEWS=n&amp;CSC=Y&amp;PAGE=toc&amp;D=yrovft&amp;AN=00008488-000000000-00000")</f>
        <v>https://ovidsp.ovid.com/ovidweb.cgi?T=JS&amp;NEWS=n&amp;CSC=Y&amp;PAGE=toc&amp;D=yrovft&amp;AN=00008488-000000000-00000</v>
      </c>
      <c r="H23" t="s">
        <v>1208</v>
      </c>
      <c r="I23" t="s">
        <v>1817</v>
      </c>
    </row>
    <row r="24" spans="1:9" x14ac:dyDescent="0.3">
      <c r="A24" t="s">
        <v>209</v>
      </c>
      <c r="B24" t="s">
        <v>1294</v>
      </c>
      <c r="C24" t="s">
        <v>1616</v>
      </c>
      <c r="D24" t="s">
        <v>23</v>
      </c>
      <c r="E24" t="s">
        <v>1531</v>
      </c>
      <c r="F24" t="s">
        <v>444</v>
      </c>
      <c r="G24" s="1" t="str">
        <f>HYPERLINK("https://ovidsp.ovid.com/ovidweb.cgi?T=JS&amp;NEWS=n&amp;CSC=Y&amp;PAGE=toc&amp;D=yrovft&amp;AN=00000455-000000000-00000","https://ovidsp.ovid.com/ovidweb.cgi?T=JS&amp;NEWS=n&amp;CSC=Y&amp;PAGE=toc&amp;D=yrovft&amp;AN=00000455-000000000-00000")</f>
        <v>https://ovidsp.ovid.com/ovidweb.cgi?T=JS&amp;NEWS=n&amp;CSC=Y&amp;PAGE=toc&amp;D=yrovft&amp;AN=00000455-000000000-00000</v>
      </c>
      <c r="H24" t="s">
        <v>1208</v>
      </c>
      <c r="I24" t="s">
        <v>794</v>
      </c>
    </row>
    <row r="25" spans="1:9" x14ac:dyDescent="0.3">
      <c r="A25" t="s">
        <v>1556</v>
      </c>
      <c r="B25" t="s">
        <v>244</v>
      </c>
      <c r="C25" t="s">
        <v>624</v>
      </c>
      <c r="D25" t="s">
        <v>23</v>
      </c>
      <c r="E25" t="s">
        <v>1120</v>
      </c>
      <c r="F25" t="s">
        <v>563</v>
      </c>
      <c r="G25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H25" t="s">
        <v>1108</v>
      </c>
      <c r="I25" t="s">
        <v>481</v>
      </c>
    </row>
    <row r="26" spans="1:9" x14ac:dyDescent="0.3">
      <c r="A26" t="s">
        <v>411</v>
      </c>
      <c r="B26" t="s">
        <v>79</v>
      </c>
      <c r="C26" t="s">
        <v>328</v>
      </c>
      <c r="D26" t="s">
        <v>23</v>
      </c>
      <c r="E26" t="s">
        <v>1120</v>
      </c>
      <c r="F26" t="s">
        <v>563</v>
      </c>
      <c r="G26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H26" t="s">
        <v>475</v>
      </c>
      <c r="I26" t="s">
        <v>1299</v>
      </c>
    </row>
    <row r="27" spans="1:9" x14ac:dyDescent="0.3">
      <c r="A27" t="s">
        <v>941</v>
      </c>
      <c r="B27" t="s">
        <v>1208</v>
      </c>
      <c r="C27" t="s">
        <v>254</v>
      </c>
      <c r="D27" t="s">
        <v>23</v>
      </c>
      <c r="E27" t="s">
        <v>1414</v>
      </c>
      <c r="F27" t="s">
        <v>563</v>
      </c>
      <c r="G27" s="1" t="str">
        <f>HYPERLINK("https://ovidsp.ovid.com/ovidweb.cgi?T=JS&amp;NEWS=n&amp;CSC=Y&amp;PAGE=toc&amp;D=yrovft&amp;AN=00045391-000000000-00000","https://ovidsp.ovid.com/ovidweb.cgi?T=JS&amp;NEWS=n&amp;CSC=Y&amp;PAGE=toc&amp;D=yrovft&amp;AN=00045391-000000000-00000")</f>
        <v>https://ovidsp.ovid.com/ovidweb.cgi?T=JS&amp;NEWS=n&amp;CSC=Y&amp;PAGE=toc&amp;D=yrovft&amp;AN=00045391-000000000-00000</v>
      </c>
      <c r="H27" t="s">
        <v>1489</v>
      </c>
      <c r="I27" t="s">
        <v>665</v>
      </c>
    </row>
    <row r="28" spans="1:9" x14ac:dyDescent="0.3">
      <c r="A28" t="s">
        <v>124</v>
      </c>
      <c r="B28" t="s">
        <v>1656</v>
      </c>
      <c r="C28" t="s">
        <v>1386</v>
      </c>
      <c r="D28" t="s">
        <v>23</v>
      </c>
      <c r="E28" t="s">
        <v>1193</v>
      </c>
      <c r="F28" t="s">
        <v>563</v>
      </c>
      <c r="G28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H28" t="s">
        <v>297</v>
      </c>
      <c r="I28" t="s">
        <v>1745</v>
      </c>
    </row>
    <row r="29" spans="1:9" x14ac:dyDescent="0.3">
      <c r="A29" t="s">
        <v>1068</v>
      </c>
      <c r="B29" t="s">
        <v>913</v>
      </c>
      <c r="C29" t="s">
        <v>1385</v>
      </c>
      <c r="D29" t="s">
        <v>23</v>
      </c>
      <c r="E29" t="s">
        <v>805</v>
      </c>
      <c r="F29" t="s">
        <v>810</v>
      </c>
      <c r="G29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H29" t="s">
        <v>1868</v>
      </c>
      <c r="I29" t="s">
        <v>72</v>
      </c>
    </row>
    <row r="30" spans="1:9" x14ac:dyDescent="0.3">
      <c r="A30" t="s">
        <v>1075</v>
      </c>
      <c r="B30" t="s">
        <v>1208</v>
      </c>
      <c r="C30" t="s">
        <v>1852</v>
      </c>
      <c r="D30" t="s">
        <v>23</v>
      </c>
      <c r="E30" t="s">
        <v>1217</v>
      </c>
      <c r="F30" t="s">
        <v>563</v>
      </c>
      <c r="G30" s="1" t="str">
        <f>HYPERLINK("https://ovidsp.ovid.com/ovidweb.cgi?T=JS&amp;NEWS=n&amp;CSC=Y&amp;PAGE=toc&amp;D=yrovft&amp;AN=01845215-000000000-00000","https://ovidsp.ovid.com/ovidweb.cgi?T=JS&amp;NEWS=n&amp;CSC=Y&amp;PAGE=toc&amp;D=yrovft&amp;AN=01845215-000000000-00000")</f>
        <v>https://ovidsp.ovid.com/ovidweb.cgi?T=JS&amp;NEWS=n&amp;CSC=Y&amp;PAGE=toc&amp;D=yrovft&amp;AN=01845215-000000000-00000</v>
      </c>
      <c r="H30" t="s">
        <v>1274</v>
      </c>
      <c r="I30" t="s">
        <v>1299</v>
      </c>
    </row>
    <row r="31" spans="1:9" x14ac:dyDescent="0.3">
      <c r="A31" t="s">
        <v>362</v>
      </c>
      <c r="B31" t="s">
        <v>561</v>
      </c>
      <c r="C31" t="s">
        <v>1154</v>
      </c>
      <c r="D31" t="s">
        <v>23</v>
      </c>
      <c r="E31" t="s">
        <v>1414</v>
      </c>
      <c r="F31" t="s">
        <v>810</v>
      </c>
      <c r="G31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H31" t="s">
        <v>897</v>
      </c>
      <c r="I31" t="s">
        <v>481</v>
      </c>
    </row>
    <row r="32" spans="1:9" x14ac:dyDescent="0.3">
      <c r="A32" t="s">
        <v>547</v>
      </c>
      <c r="B32" t="s">
        <v>1265</v>
      </c>
      <c r="C32" t="s">
        <v>781</v>
      </c>
      <c r="D32" t="s">
        <v>23</v>
      </c>
      <c r="E32" t="s">
        <v>1120</v>
      </c>
      <c r="F32" t="s">
        <v>810</v>
      </c>
      <c r="G32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H32" t="s">
        <v>290</v>
      </c>
      <c r="I32" t="s">
        <v>481</v>
      </c>
    </row>
    <row r="33" spans="1:9" x14ac:dyDescent="0.3">
      <c r="A33" t="s">
        <v>468</v>
      </c>
      <c r="B33" t="s">
        <v>1208</v>
      </c>
      <c r="C33" t="s">
        <v>1851</v>
      </c>
      <c r="D33" t="s">
        <v>23</v>
      </c>
      <c r="E33" t="s">
        <v>1054</v>
      </c>
      <c r="F33" t="s">
        <v>810</v>
      </c>
      <c r="G33" s="1" t="str">
        <f>HYPERLINK("https://ovidsp.ovid.com/ovidweb.cgi?T=JS&amp;NEWS=n&amp;CSC=Y&amp;PAGE=toc&amp;D=yrovft&amp;AN=02196409-000000000-00000","https://ovidsp.ovid.com/ovidweb.cgi?T=JS&amp;NEWS=n&amp;CSC=Y&amp;PAGE=toc&amp;D=yrovft&amp;AN=02196409-000000000-00000")</f>
        <v>https://ovidsp.ovid.com/ovidweb.cgi?T=JS&amp;NEWS=n&amp;CSC=Y&amp;PAGE=toc&amp;D=yrovft&amp;AN=02196409-000000000-00000</v>
      </c>
      <c r="H33" t="s">
        <v>505</v>
      </c>
      <c r="I33" t="s">
        <v>1299</v>
      </c>
    </row>
    <row r="34" spans="1:9" x14ac:dyDescent="0.3">
      <c r="A34" t="s">
        <v>820</v>
      </c>
      <c r="B34" t="s">
        <v>419</v>
      </c>
      <c r="C34" t="s">
        <v>1417</v>
      </c>
      <c r="D34" t="s">
        <v>23</v>
      </c>
      <c r="E34" t="s">
        <v>181</v>
      </c>
      <c r="F34" t="s">
        <v>1623</v>
      </c>
      <c r="G34" s="1" t="str">
        <f>HYPERLINK("https://ovidsp.ovid.com/ovidweb.cgi?T=JS&amp;NEWS=n&amp;CSC=Y&amp;PAGE=toc&amp;D=yrovft&amp;AN=00001813-000000000-00000","https://ovidsp.ovid.com/ovidweb.cgi?T=JS&amp;NEWS=n&amp;CSC=Y&amp;PAGE=toc&amp;D=yrovft&amp;AN=00001813-000000000-00000")</f>
        <v>https://ovidsp.ovid.com/ovidweb.cgi?T=JS&amp;NEWS=n&amp;CSC=Y&amp;PAGE=toc&amp;D=yrovft&amp;AN=00001813-000000000-00000</v>
      </c>
      <c r="H34" t="s">
        <v>776</v>
      </c>
      <c r="I34" t="s">
        <v>1738</v>
      </c>
    </row>
    <row r="35" spans="1:9" x14ac:dyDescent="0.3">
      <c r="A35" t="s">
        <v>933</v>
      </c>
      <c r="B35" t="s">
        <v>479</v>
      </c>
      <c r="C35" t="s">
        <v>1019</v>
      </c>
      <c r="D35" t="s">
        <v>23</v>
      </c>
      <c r="E35" t="s">
        <v>371</v>
      </c>
      <c r="F35" t="s">
        <v>857</v>
      </c>
      <c r="G35" s="1" t="str">
        <f>HYPERLINK("https://ovidsp.ovid.com/ovidweb.cgi?T=JS&amp;NEWS=n&amp;CSC=Y&amp;PAGE=toc&amp;D=yrovft&amp;AN=01212984-000000000-00000","https://ovidsp.ovid.com/ovidweb.cgi?T=JS&amp;NEWS=n&amp;CSC=Y&amp;PAGE=toc&amp;D=yrovft&amp;AN=01212984-000000000-00000")</f>
        <v>https://ovidsp.ovid.com/ovidweb.cgi?T=JS&amp;NEWS=n&amp;CSC=Y&amp;PAGE=toc&amp;D=yrovft&amp;AN=01212984-000000000-00000</v>
      </c>
      <c r="H35" t="s">
        <v>81</v>
      </c>
      <c r="I35" t="s">
        <v>1433</v>
      </c>
    </row>
    <row r="36" spans="1:9" x14ac:dyDescent="0.3">
      <c r="A36" t="s">
        <v>449</v>
      </c>
      <c r="B36" t="s">
        <v>836</v>
      </c>
      <c r="C36" t="s">
        <v>1223</v>
      </c>
      <c r="D36" t="s">
        <v>23</v>
      </c>
      <c r="E36" t="s">
        <v>994</v>
      </c>
      <c r="F36" t="s">
        <v>563</v>
      </c>
      <c r="G36" s="1" t="str">
        <f>HYPERLINK("https://ovidsp.ovid.com/ovidweb.cgi?T=JS&amp;NEWS=n&amp;CSC=Y&amp;PAGE=toc&amp;D=yrovft&amp;AN=00129039-000000000-00000","https://ovidsp.ovid.com/ovidweb.cgi?T=JS&amp;NEWS=n&amp;CSC=Y&amp;PAGE=toc&amp;D=yrovft&amp;AN=00129039-000000000-00000")</f>
        <v>https://ovidsp.ovid.com/ovidweb.cgi?T=JS&amp;NEWS=n&amp;CSC=Y&amp;PAGE=toc&amp;D=yrovft&amp;AN=00129039-000000000-00000</v>
      </c>
      <c r="H36" t="s">
        <v>81</v>
      </c>
      <c r="I36" t="s">
        <v>1433</v>
      </c>
    </row>
    <row r="37" spans="1:9" x14ac:dyDescent="0.3">
      <c r="A37" t="s">
        <v>338</v>
      </c>
      <c r="B37" t="s">
        <v>60</v>
      </c>
      <c r="C37" t="s">
        <v>1096</v>
      </c>
      <c r="D37" t="s">
        <v>23</v>
      </c>
      <c r="E37" t="s">
        <v>337</v>
      </c>
      <c r="F37" t="s">
        <v>376</v>
      </c>
      <c r="G37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H37" t="s">
        <v>1208</v>
      </c>
      <c r="I37" t="s">
        <v>794</v>
      </c>
    </row>
    <row r="38" spans="1:9" x14ac:dyDescent="0.3">
      <c r="A38" t="s">
        <v>629</v>
      </c>
      <c r="B38" t="s">
        <v>503</v>
      </c>
      <c r="C38" t="s">
        <v>1492</v>
      </c>
      <c r="D38" t="s">
        <v>23</v>
      </c>
      <c r="E38" t="s">
        <v>1231</v>
      </c>
      <c r="F38" t="s">
        <v>1621</v>
      </c>
      <c r="G38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H38" t="s">
        <v>1208</v>
      </c>
      <c r="I38" t="s">
        <v>794</v>
      </c>
    </row>
    <row r="39" spans="1:9" x14ac:dyDescent="0.3">
      <c r="A39" t="s">
        <v>140</v>
      </c>
      <c r="B39" t="s">
        <v>179</v>
      </c>
      <c r="C39" t="s">
        <v>837</v>
      </c>
      <c r="D39" t="s">
        <v>23</v>
      </c>
      <c r="E39" t="s">
        <v>805</v>
      </c>
      <c r="F39" t="s">
        <v>563</v>
      </c>
      <c r="G39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H39" t="s">
        <v>488</v>
      </c>
      <c r="I39" t="s">
        <v>794</v>
      </c>
    </row>
    <row r="40" spans="1:9" x14ac:dyDescent="0.3">
      <c r="A40" t="s">
        <v>235</v>
      </c>
      <c r="B40" t="s">
        <v>809</v>
      </c>
      <c r="C40" t="s">
        <v>1166</v>
      </c>
      <c r="D40" t="s">
        <v>23</v>
      </c>
      <c r="E40" t="s">
        <v>1132</v>
      </c>
      <c r="F40" t="s">
        <v>563</v>
      </c>
      <c r="G40" s="1" t="str">
        <f>HYPERLINK("https://ovidsp.ovid.com/ovidweb.cgi?T=JS&amp;NEWS=n&amp;CSC=Y&amp;PAGE=toc&amp;D=yrovft&amp;AN=02035738-000000000-00000","https://ovidsp.ovid.com/ovidweb.cgi?T=JS&amp;NEWS=n&amp;CSC=Y&amp;PAGE=toc&amp;D=yrovft&amp;AN=02035738-000000000-00000")</f>
        <v>https://ovidsp.ovid.com/ovidweb.cgi?T=JS&amp;NEWS=n&amp;CSC=Y&amp;PAGE=toc&amp;D=yrovft&amp;AN=02035738-000000000-00000</v>
      </c>
      <c r="H40" t="s">
        <v>1208</v>
      </c>
      <c r="I40" t="s">
        <v>794</v>
      </c>
    </row>
    <row r="41" spans="1:9" x14ac:dyDescent="0.3">
      <c r="A41" t="s">
        <v>1856</v>
      </c>
      <c r="B41" t="s">
        <v>128</v>
      </c>
      <c r="C41" t="s">
        <v>1220</v>
      </c>
      <c r="D41" t="s">
        <v>23</v>
      </c>
      <c r="E41" t="s">
        <v>1113</v>
      </c>
      <c r="F41" t="s">
        <v>1174</v>
      </c>
      <c r="G41" s="1" t="str">
        <f>HYPERLINK("https://ovidsp.ovid.com/ovidweb.cgi?T=JS&amp;NEWS=n&amp;CSC=Y&amp;PAGE=toc&amp;D=yrovft&amp;AN=00126869-000000000-00000","https://ovidsp.ovid.com/ovidweb.cgi?T=JS&amp;NEWS=n&amp;CSC=Y&amp;PAGE=toc&amp;D=yrovft&amp;AN=00126869-000000000-00000")</f>
        <v>https://ovidsp.ovid.com/ovidweb.cgi?T=JS&amp;NEWS=n&amp;CSC=Y&amp;PAGE=toc&amp;D=yrovft&amp;AN=00126869-000000000-00000</v>
      </c>
      <c r="H41" t="s">
        <v>1208</v>
      </c>
      <c r="I41" t="s">
        <v>1754</v>
      </c>
    </row>
    <row r="42" spans="1:9" x14ac:dyDescent="0.3">
      <c r="A42" t="s">
        <v>165</v>
      </c>
      <c r="B42" t="s">
        <v>1178</v>
      </c>
      <c r="C42" t="s">
        <v>116</v>
      </c>
      <c r="D42" t="s">
        <v>23</v>
      </c>
      <c r="E42" t="s">
        <v>324</v>
      </c>
      <c r="F42" t="s">
        <v>563</v>
      </c>
      <c r="G42" s="1" t="str">
        <f>HYPERLINK("https://ovidsp.ovid.com/ovidweb.cgi?T=JS&amp;NEWS=n&amp;CSC=Y&amp;PAGE=toc&amp;D=yrovft&amp;AN=00002480-000000000-00000","https://ovidsp.ovid.com/ovidweb.cgi?T=JS&amp;NEWS=n&amp;CSC=Y&amp;PAGE=toc&amp;D=yrovft&amp;AN=00002480-000000000-00000")</f>
        <v>https://ovidsp.ovid.com/ovidweb.cgi?T=JS&amp;NEWS=n&amp;CSC=Y&amp;PAGE=toc&amp;D=yrovft&amp;AN=00002480-000000000-00000</v>
      </c>
      <c r="H42" t="s">
        <v>881</v>
      </c>
      <c r="I42" t="s">
        <v>794</v>
      </c>
    </row>
    <row r="43" spans="1:9" x14ac:dyDescent="0.3">
      <c r="A43" t="s">
        <v>666</v>
      </c>
      <c r="B43" t="s">
        <v>692</v>
      </c>
      <c r="C43" t="s">
        <v>1853</v>
      </c>
      <c r="D43" t="s">
        <v>23</v>
      </c>
      <c r="E43" t="s">
        <v>1541</v>
      </c>
      <c r="F43" t="s">
        <v>1541</v>
      </c>
      <c r="G43" s="1" t="str">
        <f>HYPERLINK("https://ovidsp.ovid.com/ovidweb.cgi?T=JS&amp;NEWS=n&amp;CSC=Y&amp;PAGE=toc&amp;D=yrovft&amp;AN=01219183-000000000-00000","https://ovidsp.ovid.com/ovidweb.cgi?T=JS&amp;NEWS=n&amp;CSC=Y&amp;PAGE=toc&amp;D=yrovft&amp;AN=01219183-000000000-00000")</f>
        <v>https://ovidsp.ovid.com/ovidweb.cgi?T=JS&amp;NEWS=n&amp;CSC=Y&amp;PAGE=toc&amp;D=yrovft&amp;AN=01219183-000000000-00000</v>
      </c>
      <c r="H43" t="s">
        <v>1393</v>
      </c>
      <c r="I43" t="s">
        <v>794</v>
      </c>
    </row>
    <row r="44" spans="1:9" x14ac:dyDescent="0.3">
      <c r="A44" t="s">
        <v>25</v>
      </c>
      <c r="B44" t="s">
        <v>1861</v>
      </c>
      <c r="C44" t="s">
        <v>50</v>
      </c>
      <c r="D44" t="s">
        <v>23</v>
      </c>
      <c r="E44" t="s">
        <v>1826</v>
      </c>
      <c r="F44" t="s">
        <v>782</v>
      </c>
      <c r="G44" s="1" t="str">
        <f>HYPERLINK("https://ovidsp.ovid.com/ovidweb.cgi?T=JS&amp;NEWS=n&amp;CSC=Y&amp;PAGE=toc&amp;D=yrovft&amp;AN=01607935-000000000-00000","https://ovidsp.ovid.com/ovidweb.cgi?T=JS&amp;NEWS=n&amp;CSC=Y&amp;PAGE=toc&amp;D=yrovft&amp;AN=01607935-000000000-00000")</f>
        <v>https://ovidsp.ovid.com/ovidweb.cgi?T=JS&amp;NEWS=n&amp;CSC=Y&amp;PAGE=toc&amp;D=yrovft&amp;AN=01607935-000000000-00000</v>
      </c>
      <c r="H44" t="s">
        <v>717</v>
      </c>
      <c r="I44" t="s">
        <v>794</v>
      </c>
    </row>
    <row r="45" spans="1:9" x14ac:dyDescent="0.3">
      <c r="A45" t="s">
        <v>236</v>
      </c>
      <c r="B45" t="s">
        <v>1160</v>
      </c>
      <c r="C45" t="s">
        <v>1160</v>
      </c>
      <c r="D45" t="s">
        <v>23</v>
      </c>
      <c r="E45" t="s">
        <v>1217</v>
      </c>
      <c r="F45" t="s">
        <v>1672</v>
      </c>
      <c r="G45" s="1" t="str">
        <f>HYPERLINK("https://ovidsp.ovid.com/ovidweb.cgi?T=JS&amp;NEWS=n&amp;CSC=Y&amp;PAGE=toc&amp;D=yrovft&amp;AN=01599573-000000000-00000","https://ovidsp.ovid.com/ovidweb.cgi?T=JS&amp;NEWS=n&amp;CSC=Y&amp;PAGE=toc&amp;D=yrovft&amp;AN=01599573-000000000-00000")</f>
        <v>https://ovidsp.ovid.com/ovidweb.cgi?T=JS&amp;NEWS=n&amp;CSC=Y&amp;PAGE=toc&amp;D=yrovft&amp;AN=01599573-000000000-00000</v>
      </c>
      <c r="H45" t="s">
        <v>64</v>
      </c>
      <c r="I45" t="s">
        <v>1208</v>
      </c>
    </row>
    <row r="46" spans="1:9" x14ac:dyDescent="0.3">
      <c r="A46" t="s">
        <v>579</v>
      </c>
      <c r="B46" t="s">
        <v>884</v>
      </c>
      <c r="C46" t="s">
        <v>400</v>
      </c>
      <c r="D46" t="s">
        <v>23</v>
      </c>
      <c r="E46" t="s">
        <v>439</v>
      </c>
      <c r="F46" t="s">
        <v>810</v>
      </c>
      <c r="G46" s="1" t="str">
        <f>HYPERLINK("https://ovidsp.ovid.com/ovidweb.cgi?T=JS&amp;NEWS=n&amp;CSC=Y&amp;PAGE=toc&amp;D=yrovft&amp;AN=00008877-000000000-00000","https://ovidsp.ovid.com/ovidweb.cgi?T=JS&amp;NEWS=n&amp;CSC=Y&amp;PAGE=toc&amp;D=yrovft&amp;AN=00008877-000000000-00000")</f>
        <v>https://ovidsp.ovid.com/ovidweb.cgi?T=JS&amp;NEWS=n&amp;CSC=Y&amp;PAGE=toc&amp;D=yrovft&amp;AN=00008877-000000000-00000</v>
      </c>
      <c r="H46" t="s">
        <v>394</v>
      </c>
      <c r="I46" t="s">
        <v>1221</v>
      </c>
    </row>
    <row r="47" spans="1:9" x14ac:dyDescent="0.3">
      <c r="A47" t="s">
        <v>1320</v>
      </c>
      <c r="B47" t="s">
        <v>347</v>
      </c>
      <c r="C47" t="s">
        <v>1208</v>
      </c>
      <c r="D47" t="s">
        <v>23</v>
      </c>
      <c r="E47" t="s">
        <v>646</v>
      </c>
      <c r="F47" t="s">
        <v>810</v>
      </c>
      <c r="G47" s="1" t="str">
        <f>HYPERLINK("https://ovidsp.ovid.com/ovidweb.cgi?T=JS&amp;NEWS=n&amp;CSC=Y&amp;PAGE=toc&amp;D=yrovft&amp;AN=00149078-000000000-00000","https://ovidsp.ovid.com/ovidweb.cgi?T=JS&amp;NEWS=n&amp;CSC=Y&amp;PAGE=toc&amp;D=yrovft&amp;AN=00149078-000000000-00000")</f>
        <v>https://ovidsp.ovid.com/ovidweb.cgi?T=JS&amp;NEWS=n&amp;CSC=Y&amp;PAGE=toc&amp;D=yrovft&amp;AN=00149078-000000000-00000</v>
      </c>
      <c r="H47" t="s">
        <v>37</v>
      </c>
      <c r="I47" t="s">
        <v>631</v>
      </c>
    </row>
    <row r="48" spans="1:9" x14ac:dyDescent="0.3">
      <c r="A48" t="s">
        <v>819</v>
      </c>
      <c r="B48" t="s">
        <v>1487</v>
      </c>
      <c r="C48" t="s">
        <v>926</v>
      </c>
      <c r="D48" t="s">
        <v>23</v>
      </c>
      <c r="E48" t="s">
        <v>1405</v>
      </c>
      <c r="F48" t="s">
        <v>563</v>
      </c>
      <c r="G48" s="1" t="str">
        <f>HYPERLINK("https://ovidsp.ovid.com/ovidweb.cgi?T=JS&amp;NEWS=n&amp;CSC=Y&amp;PAGE=toc&amp;D=yrovft&amp;AN=02276378-000000000-00000","https://ovidsp.ovid.com/ovidweb.cgi?T=JS&amp;NEWS=n&amp;CSC=Y&amp;PAGE=toc&amp;D=yrovft&amp;AN=02276378-000000000-00000")</f>
        <v>https://ovidsp.ovid.com/ovidweb.cgi?T=JS&amp;NEWS=n&amp;CSC=Y&amp;PAGE=toc&amp;D=yrovft&amp;AN=02276378-000000000-00000</v>
      </c>
      <c r="H48" t="s">
        <v>1208</v>
      </c>
      <c r="I48" t="s">
        <v>1208</v>
      </c>
    </row>
    <row r="49" spans="1:9" x14ac:dyDescent="0.3">
      <c r="A49" t="s">
        <v>1669</v>
      </c>
      <c r="B49" t="s">
        <v>1249</v>
      </c>
      <c r="C49" t="s">
        <v>622</v>
      </c>
      <c r="D49" t="s">
        <v>23</v>
      </c>
      <c r="E49" t="s">
        <v>447</v>
      </c>
      <c r="F49" t="s">
        <v>810</v>
      </c>
      <c r="G49" s="1" t="str">
        <f>HYPERLINK("https://ovidsp.ovid.com/ovidweb.cgi?T=JS&amp;NEWS=n&amp;CSC=Y&amp;PAGE=toc&amp;D=yrovft&amp;AN=00001721-000000000-00000","https://ovidsp.ovid.com/ovidweb.cgi?T=JS&amp;NEWS=n&amp;CSC=Y&amp;PAGE=toc&amp;D=yrovft&amp;AN=00001721-000000000-00000")</f>
        <v>https://ovidsp.ovid.com/ovidweb.cgi?T=JS&amp;NEWS=n&amp;CSC=Y&amp;PAGE=toc&amp;D=yrovft&amp;AN=00001721-000000000-00000</v>
      </c>
      <c r="H49" t="s">
        <v>1711</v>
      </c>
      <c r="I49" t="s">
        <v>1447</v>
      </c>
    </row>
    <row r="50" spans="1:9" x14ac:dyDescent="0.3">
      <c r="A50" t="s">
        <v>1321</v>
      </c>
      <c r="B50" t="s">
        <v>1224</v>
      </c>
      <c r="C50" t="s">
        <v>264</v>
      </c>
      <c r="D50" t="s">
        <v>23</v>
      </c>
      <c r="E50" t="s">
        <v>1191</v>
      </c>
      <c r="F50" t="s">
        <v>810</v>
      </c>
      <c r="G50" s="1" t="str">
        <f>HYPERLINK("https://ovidsp.ovid.com/ovidweb.cgi?T=JS&amp;NEWS=n&amp;CSC=Y&amp;PAGE=toc&amp;D=yrovft&amp;AN=00126097-000000000-00000","https://ovidsp.ovid.com/ovidweb.cgi?T=JS&amp;NEWS=n&amp;CSC=Y&amp;PAGE=toc&amp;D=yrovft&amp;AN=00126097-000000000-00000")</f>
        <v>https://ovidsp.ovid.com/ovidweb.cgi?T=JS&amp;NEWS=n&amp;CSC=Y&amp;PAGE=toc&amp;D=yrovft&amp;AN=00126097-000000000-00000</v>
      </c>
      <c r="H50" t="s">
        <v>346</v>
      </c>
      <c r="I50" t="s">
        <v>7</v>
      </c>
    </row>
    <row r="51" spans="1:9" x14ac:dyDescent="0.3">
      <c r="A51" t="s">
        <v>1696</v>
      </c>
      <c r="B51" t="s">
        <v>1208</v>
      </c>
      <c r="C51" t="s">
        <v>565</v>
      </c>
      <c r="D51" t="s">
        <v>23</v>
      </c>
      <c r="E51" t="s">
        <v>335</v>
      </c>
      <c r="F51" t="s">
        <v>810</v>
      </c>
      <c r="G51" s="1" t="str">
        <f>HYPERLINK("https://ovidsp.ovid.com/ovidweb.cgi?T=JS&amp;NEWS=n&amp;CSC=Y&amp;PAGE=toc&amp;D=yrovft&amp;AN=02118581-000000000-00000","https://ovidsp.ovid.com/ovidweb.cgi?T=JS&amp;NEWS=n&amp;CSC=Y&amp;PAGE=toc&amp;D=yrovft&amp;AN=02118581-000000000-00000")</f>
        <v>https://ovidsp.ovid.com/ovidweb.cgi?T=JS&amp;NEWS=n&amp;CSC=Y&amp;PAGE=toc&amp;D=yrovft&amp;AN=02118581-000000000-00000</v>
      </c>
      <c r="H51" t="s">
        <v>965</v>
      </c>
      <c r="I51" t="s">
        <v>794</v>
      </c>
    </row>
    <row r="52" spans="1:9" x14ac:dyDescent="0.3">
      <c r="A52" t="s">
        <v>1285</v>
      </c>
      <c r="B52" t="s">
        <v>84</v>
      </c>
      <c r="C52" t="s">
        <v>1146</v>
      </c>
      <c r="D52" t="s">
        <v>23</v>
      </c>
      <c r="E52" t="s">
        <v>534</v>
      </c>
      <c r="F52" t="s">
        <v>382</v>
      </c>
      <c r="G52" s="1" t="str">
        <f>HYPERLINK("https://ovidsp.ovid.com/ovidweb.cgi?T=JS&amp;NEWS=n&amp;CSC=Y&amp;PAGE=toc&amp;D=yrovft&amp;AN=02070905-000000000-00000","https://ovidsp.ovid.com/ovidweb.cgi?T=JS&amp;NEWS=n&amp;CSC=Y&amp;PAGE=toc&amp;D=yrovft&amp;AN=02070905-000000000-00000")</f>
        <v>https://ovidsp.ovid.com/ovidweb.cgi?T=JS&amp;NEWS=n&amp;CSC=Y&amp;PAGE=toc&amp;D=yrovft&amp;AN=02070905-000000000-00000</v>
      </c>
      <c r="H52" t="s">
        <v>1208</v>
      </c>
      <c r="I52" t="s">
        <v>794</v>
      </c>
    </row>
    <row r="53" spans="1:9" x14ac:dyDescent="0.3">
      <c r="A53" t="s">
        <v>849</v>
      </c>
      <c r="B53" t="s">
        <v>1208</v>
      </c>
      <c r="C53" t="s">
        <v>502</v>
      </c>
      <c r="D53" t="s">
        <v>23</v>
      </c>
      <c r="E53" t="s">
        <v>1384</v>
      </c>
      <c r="F53" t="s">
        <v>782</v>
      </c>
      <c r="G53" s="1" t="str">
        <f>HYPERLINK("https://ovidsp.ovid.com/ovidweb.cgi?T=JS&amp;NEWS=n&amp;CSC=Y&amp;PAGE=toc&amp;D=yrovft&amp;AN=02024458-000000000-00000","https://ovidsp.ovid.com/ovidweb.cgi?T=JS&amp;NEWS=n&amp;CSC=Y&amp;PAGE=toc&amp;D=yrovft&amp;AN=02024458-000000000-00000")</f>
        <v>https://ovidsp.ovid.com/ovidweb.cgi?T=JS&amp;NEWS=n&amp;CSC=Y&amp;PAGE=toc&amp;D=yrovft&amp;AN=02024458-000000000-00000</v>
      </c>
      <c r="H53" t="s">
        <v>1269</v>
      </c>
      <c r="I53" t="s">
        <v>752</v>
      </c>
    </row>
    <row r="54" spans="1:9" x14ac:dyDescent="0.3">
      <c r="A54" t="s">
        <v>910</v>
      </c>
      <c r="B54" t="s">
        <v>1208</v>
      </c>
      <c r="C54" t="s">
        <v>687</v>
      </c>
      <c r="D54" t="s">
        <v>23</v>
      </c>
      <c r="E54" t="s">
        <v>915</v>
      </c>
      <c r="F54" t="s">
        <v>1623</v>
      </c>
      <c r="G54" s="1" t="str">
        <f>HYPERLINK("https://ovidsp.ovid.com/ovidweb.cgi?T=JS&amp;NEWS=n&amp;CSC=Y&amp;PAGE=toc&amp;D=yrovft&amp;AN=02200497-000000000-00000","https://ovidsp.ovid.com/ovidweb.cgi?T=JS&amp;NEWS=n&amp;CSC=Y&amp;PAGE=toc&amp;D=yrovft&amp;AN=02200497-000000000-00000")</f>
        <v>https://ovidsp.ovid.com/ovidweb.cgi?T=JS&amp;NEWS=n&amp;CSC=Y&amp;PAGE=toc&amp;D=yrovft&amp;AN=02200497-000000000-00000</v>
      </c>
      <c r="H54" t="s">
        <v>420</v>
      </c>
      <c r="I54" t="s">
        <v>1208</v>
      </c>
    </row>
    <row r="55" spans="1:9" x14ac:dyDescent="0.3">
      <c r="A55" t="s">
        <v>821</v>
      </c>
      <c r="B55" t="s">
        <v>983</v>
      </c>
      <c r="C55" t="s">
        <v>1563</v>
      </c>
      <c r="D55" t="s">
        <v>23</v>
      </c>
      <c r="E55" t="s">
        <v>1606</v>
      </c>
      <c r="F55" t="s">
        <v>563</v>
      </c>
      <c r="G55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H55" t="s">
        <v>492</v>
      </c>
      <c r="I55" t="s">
        <v>1447</v>
      </c>
    </row>
    <row r="56" spans="1:9" x14ac:dyDescent="0.3">
      <c r="A56" t="s">
        <v>152</v>
      </c>
      <c r="B56" t="s">
        <v>917</v>
      </c>
      <c r="C56" t="s">
        <v>286</v>
      </c>
      <c r="D56" t="s">
        <v>23</v>
      </c>
      <c r="E56" t="s">
        <v>997</v>
      </c>
      <c r="F56" t="s">
        <v>782</v>
      </c>
      <c r="G56" s="1" t="str">
        <f>HYPERLINK("https://ovidsp.ovid.com/ovidweb.cgi?T=JS&amp;NEWS=n&amp;CSC=Y&amp;PAGE=toc&amp;D=yrovft&amp;AN=02211144-000000000-00000","https://ovidsp.ovid.com/ovidweb.cgi?T=JS&amp;NEWS=n&amp;CSC=Y&amp;PAGE=toc&amp;D=yrovft&amp;AN=02211144-000000000-00000")</f>
        <v>https://ovidsp.ovid.com/ovidweb.cgi?T=JS&amp;NEWS=n&amp;CSC=Y&amp;PAGE=toc&amp;D=yrovft&amp;AN=02211144-000000000-00000</v>
      </c>
      <c r="H56" t="s">
        <v>130</v>
      </c>
      <c r="I56" t="s">
        <v>1208</v>
      </c>
    </row>
    <row r="57" spans="1:9" x14ac:dyDescent="0.3">
      <c r="A57" t="s">
        <v>1416</v>
      </c>
      <c r="B57" t="s">
        <v>1208</v>
      </c>
      <c r="C57" t="s">
        <v>433</v>
      </c>
      <c r="D57" t="s">
        <v>23</v>
      </c>
      <c r="E57" t="s">
        <v>1414</v>
      </c>
      <c r="F57" t="s">
        <v>563</v>
      </c>
      <c r="G57" s="1" t="str">
        <f>HYPERLINK("https://ovidsp.ovid.com/ovidweb.cgi?T=JS&amp;NEWS=n&amp;CSC=Y&amp;PAGE=toc&amp;D=yrovft&amp;AN=00045415-000000000-00000","https://ovidsp.ovid.com/ovidweb.cgi?T=JS&amp;NEWS=n&amp;CSC=Y&amp;PAGE=toc&amp;D=yrovft&amp;AN=00045415-000000000-00000")</f>
        <v>https://ovidsp.ovid.com/ovidweb.cgi?T=JS&amp;NEWS=n&amp;CSC=Y&amp;PAGE=toc&amp;D=yrovft&amp;AN=00045415-000000000-00000</v>
      </c>
      <c r="H57" t="s">
        <v>760</v>
      </c>
      <c r="I57" t="s">
        <v>794</v>
      </c>
    </row>
    <row r="58" spans="1:9" x14ac:dyDescent="0.3">
      <c r="A58" t="s">
        <v>161</v>
      </c>
      <c r="B58" t="s">
        <v>1791</v>
      </c>
      <c r="C58" t="s">
        <v>984</v>
      </c>
      <c r="D58" t="s">
        <v>23</v>
      </c>
      <c r="E58" t="s">
        <v>1525</v>
      </c>
      <c r="F58" t="s">
        <v>1405</v>
      </c>
      <c r="G58" s="1" t="str">
        <f>HYPERLINK("https://ovidsp.ovid.com/ovidweb.cgi?T=JS&amp;NEWS=n&amp;CSC=Y&amp;PAGE=toc&amp;D=yrovft&amp;AN=02071805-000000000-00000","https://ovidsp.ovid.com/ovidweb.cgi?T=JS&amp;NEWS=n&amp;CSC=Y&amp;PAGE=toc&amp;D=yrovft&amp;AN=02071805-000000000-00000")</f>
        <v>https://ovidsp.ovid.com/ovidweb.cgi?T=JS&amp;NEWS=n&amp;CSC=Y&amp;PAGE=toc&amp;D=yrovft&amp;AN=02071805-000000000-00000</v>
      </c>
      <c r="H58" t="s">
        <v>363</v>
      </c>
      <c r="I58" t="s">
        <v>794</v>
      </c>
    </row>
    <row r="59" spans="1:9" x14ac:dyDescent="0.3">
      <c r="A59" t="s">
        <v>689</v>
      </c>
      <c r="B59" t="s">
        <v>1640</v>
      </c>
      <c r="C59" t="s">
        <v>606</v>
      </c>
      <c r="D59" t="s">
        <v>23</v>
      </c>
      <c r="E59" t="s">
        <v>1020</v>
      </c>
      <c r="F59" t="s">
        <v>382</v>
      </c>
      <c r="G59" s="1" t="str">
        <f>HYPERLINK("https://ovidsp.ovid.com/ovidweb.cgi?T=JS&amp;NEWS=n&amp;CSC=Y&amp;PAGE=toc&amp;D=yrovft&amp;AN=01823246-000000000-00000","https://ovidsp.ovid.com/ovidweb.cgi?T=JS&amp;NEWS=n&amp;CSC=Y&amp;PAGE=toc&amp;D=yrovft&amp;AN=01823246-000000000-00000")</f>
        <v>https://ovidsp.ovid.com/ovidweb.cgi?T=JS&amp;NEWS=n&amp;CSC=Y&amp;PAGE=toc&amp;D=yrovft&amp;AN=01823246-000000000-00000</v>
      </c>
      <c r="H59" t="s">
        <v>904</v>
      </c>
      <c r="I59" t="s">
        <v>701</v>
      </c>
    </row>
    <row r="60" spans="1:9" x14ac:dyDescent="0.3">
      <c r="A60" t="s">
        <v>815</v>
      </c>
      <c r="B60" t="s">
        <v>1564</v>
      </c>
      <c r="C60" t="s">
        <v>1564</v>
      </c>
      <c r="D60" t="s">
        <v>23</v>
      </c>
      <c r="E60" t="s">
        <v>724</v>
      </c>
      <c r="F60" t="s">
        <v>1149</v>
      </c>
      <c r="G60" s="1" t="str">
        <f>HYPERLINK("https://ovidsp.ovid.com/ovidweb.cgi?T=JS&amp;NEWS=n&amp;CSC=Y&amp;PAGE=toc&amp;D=yrovft&amp;AN=01626549-000000000-00000","https://ovidsp.ovid.com/ovidweb.cgi?T=JS&amp;NEWS=n&amp;CSC=Y&amp;PAGE=toc&amp;D=yrovft&amp;AN=01626549-000000000-00000")</f>
        <v>https://ovidsp.ovid.com/ovidweb.cgi?T=JS&amp;NEWS=n&amp;CSC=Y&amp;PAGE=toc&amp;D=yrovft&amp;AN=01626549-000000000-00000</v>
      </c>
      <c r="H60" t="s">
        <v>219</v>
      </c>
      <c r="I60" t="s">
        <v>794</v>
      </c>
    </row>
    <row r="61" spans="1:9" x14ac:dyDescent="0.3">
      <c r="A61" t="s">
        <v>146</v>
      </c>
      <c r="B61" t="s">
        <v>1208</v>
      </c>
      <c r="C61" t="s">
        <v>1182</v>
      </c>
      <c r="D61" t="s">
        <v>23</v>
      </c>
      <c r="E61" t="s">
        <v>1155</v>
      </c>
      <c r="F61" t="s">
        <v>810</v>
      </c>
      <c r="G61" s="1" t="str">
        <f>HYPERLINK("https://ovidsp.ovid.com/ovidweb.cgi?T=JS&amp;NEWS=n&amp;CSC=Y&amp;PAGE=toc&amp;D=yrovft&amp;AN=02045117-000000000-00000","https://ovidsp.ovid.com/ovidweb.cgi?T=JS&amp;NEWS=n&amp;CSC=Y&amp;PAGE=toc&amp;D=yrovft&amp;AN=02045117-000000000-00000")</f>
        <v>https://ovidsp.ovid.com/ovidweb.cgi?T=JS&amp;NEWS=n&amp;CSC=Y&amp;PAGE=toc&amp;D=yrovft&amp;AN=02045117-000000000-00000</v>
      </c>
      <c r="H61" t="s">
        <v>703</v>
      </c>
      <c r="I61" t="s">
        <v>794</v>
      </c>
    </row>
    <row r="62" spans="1:9" x14ac:dyDescent="0.3">
      <c r="A62" t="s">
        <v>129</v>
      </c>
      <c r="B62" t="s">
        <v>239</v>
      </c>
      <c r="C62" t="s">
        <v>251</v>
      </c>
      <c r="D62" t="s">
        <v>23</v>
      </c>
      <c r="E62" t="s">
        <v>296</v>
      </c>
      <c r="F62" t="s">
        <v>1361</v>
      </c>
      <c r="G62" s="1" t="str">
        <f>HYPERLINK("https://ovidsp.ovid.com/ovidweb.cgi?T=JS&amp;NEWS=n&amp;CSC=Y&amp;PAGE=toc&amp;D=yrovft&amp;AN=00029330-000000000-00000","https://ovidsp.ovid.com/ovidweb.cgi?T=JS&amp;NEWS=n&amp;CSC=Y&amp;PAGE=toc&amp;D=yrovft&amp;AN=00029330-000000000-00000")</f>
        <v>https://ovidsp.ovid.com/ovidweb.cgi?T=JS&amp;NEWS=n&amp;CSC=Y&amp;PAGE=toc&amp;D=yrovft&amp;AN=00029330-000000000-00000</v>
      </c>
      <c r="H62" t="s">
        <v>304</v>
      </c>
      <c r="I62" t="s">
        <v>794</v>
      </c>
    </row>
    <row r="63" spans="1:9" x14ac:dyDescent="0.3">
      <c r="A63" t="s">
        <v>1059</v>
      </c>
      <c r="B63" t="s">
        <v>131</v>
      </c>
      <c r="C63" t="s">
        <v>35</v>
      </c>
      <c r="D63" t="s">
        <v>23</v>
      </c>
      <c r="E63" t="s">
        <v>534</v>
      </c>
      <c r="F63" t="s">
        <v>782</v>
      </c>
      <c r="G63" s="1" t="str">
        <f>HYPERLINK("https://ovidsp.ovid.com/ovidweb.cgi?T=JS&amp;NEWS=n&amp;CSC=Y&amp;PAGE=toc&amp;D=yrovft&amp;AN=02104054-000000000-00000","https://ovidsp.ovid.com/ovidweb.cgi?T=JS&amp;NEWS=n&amp;CSC=Y&amp;PAGE=toc&amp;D=yrovft&amp;AN=02104054-000000000-00000")</f>
        <v>https://ovidsp.ovid.com/ovidweb.cgi?T=JS&amp;NEWS=n&amp;CSC=Y&amp;PAGE=toc&amp;D=yrovft&amp;AN=02104054-000000000-00000</v>
      </c>
      <c r="H63" t="s">
        <v>912</v>
      </c>
      <c r="I63" t="s">
        <v>679</v>
      </c>
    </row>
    <row r="64" spans="1:9" x14ac:dyDescent="0.3">
      <c r="A64" t="s">
        <v>1748</v>
      </c>
      <c r="B64" t="s">
        <v>1746</v>
      </c>
      <c r="C64" t="s">
        <v>285</v>
      </c>
      <c r="D64" t="s">
        <v>23</v>
      </c>
      <c r="E64" t="s">
        <v>1414</v>
      </c>
      <c r="F64" t="s">
        <v>120</v>
      </c>
      <c r="G64" s="1" t="str">
        <f>HYPERLINK("https://ovidsp.ovid.com/ovidweb.cgi?T=JS&amp;NEWS=n&amp;CSC=Y&amp;PAGE=toc&amp;D=yrovft&amp;AN=00128682-000000000-00000","https://ovidsp.ovid.com/ovidweb.cgi?T=JS&amp;NEWS=n&amp;CSC=Y&amp;PAGE=toc&amp;D=yrovft&amp;AN=00128682-000000000-00000")</f>
        <v>https://ovidsp.ovid.com/ovidweb.cgi?T=JS&amp;NEWS=n&amp;CSC=Y&amp;PAGE=toc&amp;D=yrovft&amp;AN=00128682-000000000-00000</v>
      </c>
      <c r="H64" t="s">
        <v>1208</v>
      </c>
      <c r="I64" t="s">
        <v>268</v>
      </c>
    </row>
    <row r="65" spans="1:9" x14ac:dyDescent="0.3">
      <c r="A65" t="s">
        <v>1591</v>
      </c>
      <c r="B65" t="s">
        <v>1208</v>
      </c>
      <c r="C65" t="s">
        <v>974</v>
      </c>
      <c r="D65" t="s">
        <v>23</v>
      </c>
      <c r="E65" t="s">
        <v>1137</v>
      </c>
      <c r="F65" t="s">
        <v>563</v>
      </c>
      <c r="G65" s="1" t="str">
        <f>HYPERLINK("https://ovidsp.ovid.com/ovidweb.cgi?T=JS&amp;NEWS=n&amp;CSC=Y&amp;PAGE=toc&amp;D=yrovft&amp;AN=00024665-000000000-00000","https://ovidsp.ovid.com/ovidweb.cgi?T=JS&amp;NEWS=n&amp;CSC=Y&amp;PAGE=toc&amp;D=yrovft&amp;AN=00024665-000000000-00000")</f>
        <v>https://ovidsp.ovid.com/ovidweb.cgi?T=JS&amp;NEWS=n&amp;CSC=Y&amp;PAGE=toc&amp;D=yrovft&amp;AN=00024665-000000000-00000</v>
      </c>
      <c r="H65" t="s">
        <v>279</v>
      </c>
      <c r="I65" t="s">
        <v>268</v>
      </c>
    </row>
    <row r="66" spans="1:9" x14ac:dyDescent="0.3">
      <c r="A66" t="s">
        <v>1729</v>
      </c>
      <c r="B66" t="s">
        <v>578</v>
      </c>
      <c r="C66" t="s">
        <v>1097</v>
      </c>
      <c r="D66" t="s">
        <v>23</v>
      </c>
      <c r="E66" t="s">
        <v>869</v>
      </c>
      <c r="F66" t="s">
        <v>1498</v>
      </c>
      <c r="G66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H66" t="s">
        <v>832</v>
      </c>
      <c r="I66" t="s">
        <v>794</v>
      </c>
    </row>
    <row r="67" spans="1:9" x14ac:dyDescent="0.3">
      <c r="A67" t="s">
        <v>1077</v>
      </c>
      <c r="B67" t="s">
        <v>529</v>
      </c>
      <c r="C67" t="s">
        <v>1316</v>
      </c>
      <c r="D67" t="s">
        <v>23</v>
      </c>
      <c r="E67" t="s">
        <v>1505</v>
      </c>
      <c r="F67" t="s">
        <v>763</v>
      </c>
      <c r="G67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H67" t="s">
        <v>1218</v>
      </c>
      <c r="I67" t="s">
        <v>794</v>
      </c>
    </row>
    <row r="68" spans="1:9" x14ac:dyDescent="0.3">
      <c r="A68" t="s">
        <v>1795</v>
      </c>
      <c r="B68" t="s">
        <v>1208</v>
      </c>
      <c r="C68" t="s">
        <v>470</v>
      </c>
      <c r="D68" t="s">
        <v>23</v>
      </c>
      <c r="E68" t="s">
        <v>1513</v>
      </c>
      <c r="F68" t="s">
        <v>382</v>
      </c>
      <c r="G68" s="1" t="str">
        <f>HYPERLINK("https://ovidsp.ovid.com/ovidweb.cgi?T=JS&amp;NEWS=n&amp;CSC=Y&amp;PAGE=toc&amp;D=yrovft&amp;AN=01337493-000000000-00000","https://ovidsp.ovid.com/ovidweb.cgi?T=JS&amp;NEWS=n&amp;CSC=Y&amp;PAGE=toc&amp;D=yrovft&amp;AN=01337493-000000000-00000")</f>
        <v>https://ovidsp.ovid.com/ovidweb.cgi?T=JS&amp;NEWS=n&amp;CSC=Y&amp;PAGE=toc&amp;D=yrovft&amp;AN=01337493-000000000-00000</v>
      </c>
      <c r="H68" t="s">
        <v>1499</v>
      </c>
      <c r="I68" t="s">
        <v>794</v>
      </c>
    </row>
    <row r="69" spans="1:9" x14ac:dyDescent="0.3">
      <c r="A69" t="s">
        <v>222</v>
      </c>
      <c r="B69" t="s">
        <v>431</v>
      </c>
      <c r="C69" t="s">
        <v>101</v>
      </c>
      <c r="D69" t="s">
        <v>23</v>
      </c>
      <c r="E69" t="s">
        <v>878</v>
      </c>
      <c r="F69" t="s">
        <v>1149</v>
      </c>
      <c r="G69" s="1" t="str">
        <f>HYPERLINK("https://ovidsp.ovid.com/ovidweb.cgi?T=JS&amp;NEWS=n&amp;CSC=Y&amp;PAGE=toc&amp;D=yrovft&amp;AN=01337497-000000000-00000","https://ovidsp.ovid.com/ovidweb.cgi?T=JS&amp;NEWS=n&amp;CSC=Y&amp;PAGE=toc&amp;D=yrovft&amp;AN=01337497-000000000-00000")</f>
        <v>https://ovidsp.ovid.com/ovidweb.cgi?T=JS&amp;NEWS=n&amp;CSC=Y&amp;PAGE=toc&amp;D=yrovft&amp;AN=01337497-000000000-00000</v>
      </c>
      <c r="H69" t="s">
        <v>1210</v>
      </c>
      <c r="I69" t="s">
        <v>794</v>
      </c>
    </row>
    <row r="70" spans="1:9" x14ac:dyDescent="0.3">
      <c r="A70" t="s">
        <v>1613</v>
      </c>
      <c r="B70" t="s">
        <v>1208</v>
      </c>
      <c r="C70" t="s">
        <v>655</v>
      </c>
      <c r="D70" t="s">
        <v>23</v>
      </c>
      <c r="E70" t="s">
        <v>1427</v>
      </c>
      <c r="F70" t="s">
        <v>382</v>
      </c>
      <c r="G70" s="1" t="str">
        <f>HYPERLINK("https://ovidsp.ovid.com/ovidweb.cgi?T=JS&amp;NEWS=n&amp;CSC=Y&amp;PAGE=toc&amp;D=yrovft&amp;AN=01337498-000000000-00000","https://ovidsp.ovid.com/ovidweb.cgi?T=JS&amp;NEWS=n&amp;CSC=Y&amp;PAGE=toc&amp;D=yrovft&amp;AN=01337498-000000000-00000")</f>
        <v>https://ovidsp.ovid.com/ovidweb.cgi?T=JS&amp;NEWS=n&amp;CSC=Y&amp;PAGE=toc&amp;D=yrovft&amp;AN=01337498-000000000-00000</v>
      </c>
      <c r="H70" t="s">
        <v>848</v>
      </c>
      <c r="I70" t="s">
        <v>794</v>
      </c>
    </row>
    <row r="71" spans="1:9" x14ac:dyDescent="0.3">
      <c r="A71" t="s">
        <v>1093</v>
      </c>
      <c r="B71" t="s">
        <v>1208</v>
      </c>
      <c r="C71" t="s">
        <v>1439</v>
      </c>
      <c r="D71" t="s">
        <v>23</v>
      </c>
      <c r="E71" t="s">
        <v>70</v>
      </c>
      <c r="F71" t="s">
        <v>382</v>
      </c>
      <c r="G71" s="1" t="str">
        <f>HYPERLINK("https://ovidsp.ovid.com/ovidweb.cgi?T=JS&amp;NEWS=n&amp;CSC=Y&amp;PAGE=toc&amp;D=yrovft&amp;AN=01337495-000000000-00000","https://ovidsp.ovid.com/ovidweb.cgi?T=JS&amp;NEWS=n&amp;CSC=Y&amp;PAGE=toc&amp;D=yrovft&amp;AN=01337495-000000000-00000")</f>
        <v>https://ovidsp.ovid.com/ovidweb.cgi?T=JS&amp;NEWS=n&amp;CSC=Y&amp;PAGE=toc&amp;D=yrovft&amp;AN=01337495-000000000-00000</v>
      </c>
      <c r="H71" t="s">
        <v>1718</v>
      </c>
      <c r="I71" t="s">
        <v>794</v>
      </c>
    </row>
    <row r="72" spans="1:9" x14ac:dyDescent="0.3">
      <c r="A72" t="s">
        <v>1572</v>
      </c>
      <c r="B72" t="s">
        <v>1208</v>
      </c>
      <c r="C72" t="s">
        <v>1194</v>
      </c>
      <c r="D72" t="s">
        <v>23</v>
      </c>
      <c r="E72" t="s">
        <v>1421</v>
      </c>
      <c r="F72" t="s">
        <v>382</v>
      </c>
      <c r="G72" s="1" t="str">
        <f>HYPERLINK("https://ovidsp.ovid.com/ovidweb.cgi?T=JS&amp;NEWS=n&amp;CSC=Y&amp;PAGE=toc&amp;D=yrovft&amp;AN=01337496-000000000-00000","https://ovidsp.ovid.com/ovidweb.cgi?T=JS&amp;NEWS=n&amp;CSC=Y&amp;PAGE=toc&amp;D=yrovft&amp;AN=01337496-000000000-00000")</f>
        <v>https://ovidsp.ovid.com/ovidweb.cgi?T=JS&amp;NEWS=n&amp;CSC=Y&amp;PAGE=toc&amp;D=yrovft&amp;AN=01337496-000000000-00000</v>
      </c>
      <c r="H72" t="s">
        <v>493</v>
      </c>
      <c r="I72" t="s">
        <v>794</v>
      </c>
    </row>
    <row r="73" spans="1:9" x14ac:dyDescent="0.3">
      <c r="A73" t="s">
        <v>450</v>
      </c>
      <c r="B73" t="s">
        <v>1208</v>
      </c>
      <c r="C73" t="s">
        <v>1213</v>
      </c>
      <c r="D73" t="s">
        <v>23</v>
      </c>
      <c r="E73" t="s">
        <v>360</v>
      </c>
      <c r="F73" t="s">
        <v>382</v>
      </c>
      <c r="G73" s="1" t="str">
        <f>HYPERLINK("https://ovidsp.ovid.com/ovidweb.cgi?T=JS&amp;NEWS=n&amp;CSC=Y&amp;PAGE=toc&amp;D=yrovft&amp;AN=02050077-000000000-00000","https://ovidsp.ovid.com/ovidweb.cgi?T=JS&amp;NEWS=n&amp;CSC=Y&amp;PAGE=toc&amp;D=yrovft&amp;AN=02050077-000000000-00000")</f>
        <v>https://ovidsp.ovid.com/ovidweb.cgi?T=JS&amp;NEWS=n&amp;CSC=Y&amp;PAGE=toc&amp;D=yrovft&amp;AN=02050077-000000000-00000</v>
      </c>
      <c r="H73" t="s">
        <v>1210</v>
      </c>
      <c r="I73" t="s">
        <v>794</v>
      </c>
    </row>
    <row r="74" spans="1:9" x14ac:dyDescent="0.3">
      <c r="A74" t="s">
        <v>1198</v>
      </c>
      <c r="B74" t="s">
        <v>1208</v>
      </c>
      <c r="C74" t="s">
        <v>67</v>
      </c>
      <c r="D74" t="s">
        <v>23</v>
      </c>
      <c r="E74" t="s">
        <v>535</v>
      </c>
      <c r="F74" t="s">
        <v>382</v>
      </c>
      <c r="G74" s="1" t="str">
        <f>HYPERLINK("https://ovidsp.ovid.com/ovidweb.cgi?T=JS&amp;NEWS=n&amp;CSC=Y&amp;PAGE=toc&amp;D=yrovft&amp;AN=01337494-000000000-00000","https://ovidsp.ovid.com/ovidweb.cgi?T=JS&amp;NEWS=n&amp;CSC=Y&amp;PAGE=toc&amp;D=yrovft&amp;AN=01337494-000000000-00000")</f>
        <v>https://ovidsp.ovid.com/ovidweb.cgi?T=JS&amp;NEWS=n&amp;CSC=Y&amp;PAGE=toc&amp;D=yrovft&amp;AN=01337494-000000000-00000</v>
      </c>
      <c r="H74" t="s">
        <v>844</v>
      </c>
      <c r="I74" t="s">
        <v>794</v>
      </c>
    </row>
    <row r="75" spans="1:9" x14ac:dyDescent="0.3">
      <c r="A75" t="s">
        <v>1187</v>
      </c>
      <c r="B75" t="s">
        <v>1364</v>
      </c>
      <c r="C75" t="s">
        <v>771</v>
      </c>
      <c r="D75" t="s">
        <v>23</v>
      </c>
      <c r="E75" t="s">
        <v>1114</v>
      </c>
      <c r="F75" t="s">
        <v>1859</v>
      </c>
      <c r="G75" s="1" t="str">
        <f>HYPERLINK("https://ovidsp.ovid.com/ovidweb.cgi?T=JS&amp;NEWS=n&amp;CSC=Y&amp;PAGE=toc&amp;D=yrovft&amp;AN=00003018-000000000-00000","https://ovidsp.ovid.com/ovidweb.cgi?T=JS&amp;NEWS=n&amp;CSC=Y&amp;PAGE=toc&amp;D=yrovft&amp;AN=00003018-000000000-00000")</f>
        <v>https://ovidsp.ovid.com/ovidweb.cgi?T=JS&amp;NEWS=n&amp;CSC=Y&amp;PAGE=toc&amp;D=yrovft&amp;AN=00003018-000000000-00000</v>
      </c>
      <c r="H75" t="s">
        <v>1208</v>
      </c>
      <c r="I75" t="s">
        <v>794</v>
      </c>
    </row>
    <row r="76" spans="1:9" x14ac:dyDescent="0.3">
      <c r="A76" t="s">
        <v>816</v>
      </c>
      <c r="B76" t="s">
        <v>1208</v>
      </c>
      <c r="C76" t="s">
        <v>1084</v>
      </c>
      <c r="D76" t="s">
        <v>23</v>
      </c>
      <c r="E76" t="s">
        <v>619</v>
      </c>
      <c r="F76" t="s">
        <v>382</v>
      </c>
      <c r="G76" s="1" t="str">
        <f>HYPERLINK("https://ovidsp.ovid.com/ovidweb.cgi?T=JS&amp;NEWS=n&amp;CSC=Y&amp;PAGE=toc&amp;D=yrovft&amp;AN=01720094-000000000-00000","https://ovidsp.ovid.com/ovidweb.cgi?T=JS&amp;NEWS=n&amp;CSC=Y&amp;PAGE=toc&amp;D=yrovft&amp;AN=01720094-000000000-00000")</f>
        <v>https://ovidsp.ovid.com/ovidweb.cgi?T=JS&amp;NEWS=n&amp;CSC=Y&amp;PAGE=toc&amp;D=yrovft&amp;AN=01720094-000000000-00000</v>
      </c>
      <c r="H76" t="s">
        <v>1272</v>
      </c>
      <c r="I76" t="s">
        <v>794</v>
      </c>
    </row>
    <row r="77" spans="1:9" x14ac:dyDescent="0.3">
      <c r="A77" t="s">
        <v>1381</v>
      </c>
      <c r="B77" t="s">
        <v>1045</v>
      </c>
      <c r="C77" t="s">
        <v>111</v>
      </c>
      <c r="D77" t="s">
        <v>23</v>
      </c>
      <c r="E77" t="s">
        <v>1414</v>
      </c>
      <c r="F77" t="s">
        <v>382</v>
      </c>
      <c r="G77" s="1" t="str">
        <f>HYPERLINK("https://ovidsp.ovid.com/ovidweb.cgi?T=JS&amp;NEWS=n&amp;CSC=Y&amp;PAGE=toc&amp;D=yrovft&amp;AN=00019605-000000000-00000","https://ovidsp.ovid.com/ovidweb.cgi?T=JS&amp;NEWS=n&amp;CSC=Y&amp;PAGE=toc&amp;D=yrovft&amp;AN=00019605-000000000-00000")</f>
        <v>https://ovidsp.ovid.com/ovidweb.cgi?T=JS&amp;NEWS=n&amp;CSC=Y&amp;PAGE=toc&amp;D=yrovft&amp;AN=00019605-000000000-00000</v>
      </c>
      <c r="H77" t="s">
        <v>1437</v>
      </c>
      <c r="I77" t="s">
        <v>949</v>
      </c>
    </row>
    <row r="78" spans="1:9" x14ac:dyDescent="0.3">
      <c r="A78" t="s">
        <v>387</v>
      </c>
      <c r="B78" t="s">
        <v>554</v>
      </c>
      <c r="C78" t="s">
        <v>709</v>
      </c>
      <c r="D78" t="s">
        <v>23</v>
      </c>
      <c r="E78" t="s">
        <v>181</v>
      </c>
      <c r="F78" t="s">
        <v>563</v>
      </c>
      <c r="G78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H78" t="s">
        <v>141</v>
      </c>
      <c r="I78" t="s">
        <v>1299</v>
      </c>
    </row>
    <row r="79" spans="1:9" x14ac:dyDescent="0.3">
      <c r="A79" t="s">
        <v>1611</v>
      </c>
      <c r="B79" t="s">
        <v>1208</v>
      </c>
      <c r="C79" t="s">
        <v>163</v>
      </c>
      <c r="D79" t="s">
        <v>23</v>
      </c>
      <c r="E79" t="s">
        <v>186</v>
      </c>
      <c r="F79" t="s">
        <v>710</v>
      </c>
      <c r="G79" s="1" t="str">
        <f>HYPERLINK("https://ovidsp.ovid.com/ovidweb.cgi?T=JS&amp;NEWS=n&amp;CSC=Y&amp;PAGE=toc&amp;D=yrovft&amp;AN=01979390-000000000-00000","https://ovidsp.ovid.com/ovidweb.cgi?T=JS&amp;NEWS=n&amp;CSC=Y&amp;PAGE=toc&amp;D=yrovft&amp;AN=01979390-000000000-00000")</f>
        <v>https://ovidsp.ovid.com/ovidweb.cgi?T=JS&amp;NEWS=n&amp;CSC=Y&amp;PAGE=toc&amp;D=yrovft&amp;AN=01979390-000000000-00000</v>
      </c>
      <c r="H79" t="s">
        <v>438</v>
      </c>
      <c r="I79" t="s">
        <v>794</v>
      </c>
    </row>
    <row r="80" spans="1:9" x14ac:dyDescent="0.3">
      <c r="A80" t="s">
        <v>1628</v>
      </c>
      <c r="B80" t="s">
        <v>458</v>
      </c>
      <c r="C80" t="s">
        <v>1442</v>
      </c>
      <c r="D80" t="s">
        <v>23</v>
      </c>
      <c r="E80" t="s">
        <v>1307</v>
      </c>
      <c r="F80" t="s">
        <v>782</v>
      </c>
      <c r="G80" s="1" t="str">
        <f>HYPERLINK("https://ovidsp.ovid.com/ovidweb.cgi?T=JS&amp;NEWS=n&amp;CSC=Y&amp;PAGE=toc&amp;D=yrovft&amp;AN=00002826-000000000-00000","https://ovidsp.ovid.com/ovidweb.cgi?T=JS&amp;NEWS=n&amp;CSC=Y&amp;PAGE=toc&amp;D=yrovft&amp;AN=00002826-000000000-00000")</f>
        <v>https://ovidsp.ovid.com/ovidweb.cgi?T=JS&amp;NEWS=n&amp;CSC=Y&amp;PAGE=toc&amp;D=yrovft&amp;AN=00002826-000000000-00000</v>
      </c>
      <c r="H80" t="s">
        <v>942</v>
      </c>
      <c r="I80" t="s">
        <v>783</v>
      </c>
    </row>
    <row r="81" spans="1:9" x14ac:dyDescent="0.3">
      <c r="A81" t="s">
        <v>1347</v>
      </c>
      <c r="B81" t="s">
        <v>1831</v>
      </c>
      <c r="C81" t="s">
        <v>677</v>
      </c>
      <c r="D81" t="s">
        <v>23</v>
      </c>
      <c r="E81" t="s">
        <v>1120</v>
      </c>
      <c r="F81" t="s">
        <v>810</v>
      </c>
      <c r="G81" s="1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H81" t="s">
        <v>392</v>
      </c>
      <c r="I81" t="s">
        <v>481</v>
      </c>
    </row>
    <row r="82" spans="1:9" x14ac:dyDescent="0.3">
      <c r="A82" t="s">
        <v>1061</v>
      </c>
      <c r="B82" t="s">
        <v>1208</v>
      </c>
      <c r="C82" t="s">
        <v>229</v>
      </c>
      <c r="D82" t="s">
        <v>23</v>
      </c>
      <c r="E82" t="s">
        <v>735</v>
      </c>
      <c r="F82" t="s">
        <v>810</v>
      </c>
      <c r="G82" s="1" t="str">
        <f>HYPERLINK("https://ovidsp.ovid.com/ovidweb.cgi?T=JS&amp;NEWS=n&amp;CSC=Y&amp;PAGE=toc&amp;D=yrovft&amp;AN=02275121-000000000-00000","https://ovidsp.ovid.com/ovidweb.cgi?T=JS&amp;NEWS=n&amp;CSC=Y&amp;PAGE=toc&amp;D=yrovft&amp;AN=02275121-000000000-00000")</f>
        <v>https://ovidsp.ovid.com/ovidweb.cgi?T=JS&amp;NEWS=n&amp;CSC=Y&amp;PAGE=toc&amp;D=yrovft&amp;AN=02275121-000000000-00000</v>
      </c>
      <c r="H82" t="s">
        <v>448</v>
      </c>
      <c r="I82" t="s">
        <v>794</v>
      </c>
    </row>
    <row r="83" spans="1:9" x14ac:dyDescent="0.3">
      <c r="A83" t="s">
        <v>456</v>
      </c>
      <c r="B83" t="s">
        <v>281</v>
      </c>
      <c r="C83" t="s">
        <v>571</v>
      </c>
      <c r="D83" t="s">
        <v>23</v>
      </c>
      <c r="E83" t="s">
        <v>1120</v>
      </c>
      <c r="F83" t="s">
        <v>563</v>
      </c>
      <c r="G83" s="1" t="str">
        <f>HYPERLINK("https://ovidsp.ovid.com/ovidweb.cgi?T=JS&amp;NEWS=n&amp;CSC=Y&amp;PAGE=toc&amp;D=yrovft&amp;AN=00002800-000000000-00000","https://ovidsp.ovid.com/ovidweb.cgi?T=JS&amp;NEWS=n&amp;CSC=Y&amp;PAGE=toc&amp;D=yrovft&amp;AN=00002800-000000000-00000")</f>
        <v>https://ovidsp.ovid.com/ovidweb.cgi?T=JS&amp;NEWS=n&amp;CSC=Y&amp;PAGE=toc&amp;D=yrovft&amp;AN=00002800-000000000-00000</v>
      </c>
      <c r="H83" t="s">
        <v>91</v>
      </c>
      <c r="I83" t="s">
        <v>268</v>
      </c>
    </row>
    <row r="84" spans="1:9" x14ac:dyDescent="0.3">
      <c r="A84" t="s">
        <v>1486</v>
      </c>
      <c r="B84" t="s">
        <v>1794</v>
      </c>
      <c r="C84" t="s">
        <v>1086</v>
      </c>
      <c r="D84" t="s">
        <v>23</v>
      </c>
      <c r="E84" t="s">
        <v>1445</v>
      </c>
      <c r="F84" t="s">
        <v>1004</v>
      </c>
      <c r="G84" s="1" t="str">
        <f>HYPERLINK("https://ovidsp.ovid.com/ovidweb.cgi?T=JS&amp;NEWS=n&amp;CSC=Y&amp;PAGE=toc&amp;D=yrovft&amp;AN=01300516-000000000-00000","https://ovidsp.ovid.com/ovidweb.cgi?T=JS&amp;NEWS=n&amp;CSC=Y&amp;PAGE=toc&amp;D=yrovft&amp;AN=01300516-000000000-00000")</f>
        <v>https://ovidsp.ovid.com/ovidweb.cgi?T=JS&amp;NEWS=n&amp;CSC=Y&amp;PAGE=toc&amp;D=yrovft&amp;AN=01300516-000000000-00000</v>
      </c>
      <c r="H84" t="s">
        <v>172</v>
      </c>
      <c r="I84" t="s">
        <v>794</v>
      </c>
    </row>
    <row r="85" spans="1:9" x14ac:dyDescent="0.3">
      <c r="A85" t="s">
        <v>453</v>
      </c>
      <c r="B85" t="s">
        <v>1018</v>
      </c>
      <c r="C85" t="s">
        <v>691</v>
      </c>
      <c r="D85" t="s">
        <v>23</v>
      </c>
      <c r="E85" t="s">
        <v>914</v>
      </c>
      <c r="F85" t="s">
        <v>782</v>
      </c>
      <c r="G85" s="1" t="str">
        <f>HYPERLINK("https://ovidsp.ovid.com/ovidweb.cgi?T=JS&amp;NEWS=n&amp;CSC=Y&amp;PAGE=toc&amp;D=yrovft&amp;AN=00003081-000000000-00000","https://ovidsp.ovid.com/ovidweb.cgi?T=JS&amp;NEWS=n&amp;CSC=Y&amp;PAGE=toc&amp;D=yrovft&amp;AN=00003081-000000000-00000")</f>
        <v>https://ovidsp.ovid.com/ovidweb.cgi?T=JS&amp;NEWS=n&amp;CSC=Y&amp;PAGE=toc&amp;D=yrovft&amp;AN=00003081-000000000-00000</v>
      </c>
      <c r="H85" t="s">
        <v>741</v>
      </c>
      <c r="I85" t="s">
        <v>481</v>
      </c>
    </row>
    <row r="86" spans="1:9" x14ac:dyDescent="0.3">
      <c r="A86" t="s">
        <v>642</v>
      </c>
      <c r="B86" t="s">
        <v>155</v>
      </c>
      <c r="C86" t="s">
        <v>1825</v>
      </c>
      <c r="D86" t="s">
        <v>23</v>
      </c>
      <c r="E86" t="s">
        <v>1414</v>
      </c>
      <c r="F86" t="s">
        <v>307</v>
      </c>
      <c r="G86" s="1" t="str">
        <f>HYPERLINK("https://ovidsp.ovid.com/ovidweb.cgi?T=JS&amp;NEWS=n&amp;CSC=Y&amp;PAGE=toc&amp;D=yrovft&amp;AN=00045413-000000000-00000","https://ovidsp.ovid.com/ovidweb.cgi?T=JS&amp;NEWS=n&amp;CSC=Y&amp;PAGE=toc&amp;D=yrovft&amp;AN=00045413-000000000-00000")</f>
        <v>https://ovidsp.ovid.com/ovidweb.cgi?T=JS&amp;NEWS=n&amp;CSC=Y&amp;PAGE=toc&amp;D=yrovft&amp;AN=00045413-000000000-00000</v>
      </c>
      <c r="H86" t="s">
        <v>766</v>
      </c>
      <c r="I86" t="s">
        <v>481</v>
      </c>
    </row>
    <row r="87" spans="1:9" x14ac:dyDescent="0.3">
      <c r="A87" t="s">
        <v>162</v>
      </c>
      <c r="B87" t="s">
        <v>1030</v>
      </c>
      <c r="C87" t="s">
        <v>27</v>
      </c>
      <c r="D87" t="s">
        <v>23</v>
      </c>
      <c r="E87" t="s">
        <v>656</v>
      </c>
      <c r="F87" t="s">
        <v>563</v>
      </c>
      <c r="G87" s="1" t="str">
        <f>HYPERLINK("https://ovidsp.ovid.com/ovidweb.cgi?T=JS&amp;NEWS=n&amp;CSC=Y&amp;PAGE=toc&amp;D=yrovft&amp;AN=01933606-000000000-00000","https://ovidsp.ovid.com/ovidweb.cgi?T=JS&amp;NEWS=n&amp;CSC=Y&amp;PAGE=toc&amp;D=yrovft&amp;AN=01933606-000000000-00000")</f>
        <v>https://ovidsp.ovid.com/ovidweb.cgi?T=JS&amp;NEWS=n&amp;CSC=Y&amp;PAGE=toc&amp;D=yrovft&amp;AN=01933606-000000000-00000</v>
      </c>
      <c r="H87" t="s">
        <v>1583</v>
      </c>
      <c r="I87" t="s">
        <v>1208</v>
      </c>
    </row>
    <row r="88" spans="1:9" x14ac:dyDescent="0.3">
      <c r="A88" t="s">
        <v>1170</v>
      </c>
      <c r="B88" t="s">
        <v>1208</v>
      </c>
      <c r="C88" t="s">
        <v>839</v>
      </c>
      <c r="D88" t="s">
        <v>23</v>
      </c>
      <c r="E88" t="s">
        <v>1275</v>
      </c>
      <c r="F88" t="s">
        <v>782</v>
      </c>
      <c r="G88" s="1" t="str">
        <f>HYPERLINK("https://ovidsp.ovid.com/ovidweb.cgi?T=JS&amp;NEWS=n&amp;CSC=Y&amp;PAGE=toc&amp;D=yrovft&amp;AN=00146965-000000000-00000","https://ovidsp.ovid.com/ovidweb.cgi?T=JS&amp;NEWS=n&amp;CSC=Y&amp;PAGE=toc&amp;D=yrovft&amp;AN=00146965-000000000-00000")</f>
        <v>https://ovidsp.ovid.com/ovidweb.cgi?T=JS&amp;NEWS=n&amp;CSC=Y&amp;PAGE=toc&amp;D=yrovft&amp;AN=00146965-000000000-00000</v>
      </c>
      <c r="H88" t="s">
        <v>987</v>
      </c>
      <c r="I88" t="s">
        <v>927</v>
      </c>
    </row>
    <row r="89" spans="1:9" x14ac:dyDescent="0.3">
      <c r="A89" t="s">
        <v>939</v>
      </c>
      <c r="B89" t="s">
        <v>1641</v>
      </c>
      <c r="C89" t="s">
        <v>1208</v>
      </c>
      <c r="D89" t="s">
        <v>23</v>
      </c>
      <c r="E89" t="s">
        <v>1120</v>
      </c>
      <c r="F89" t="s">
        <v>1114</v>
      </c>
      <c r="G89" s="1" t="str">
        <f>HYPERLINK("https://ovidsp.ovid.com/ovidweb.cgi?T=JS&amp;NEWS=n&amp;CSC=Y&amp;PAGE=toc&amp;D=yrovft&amp;AN=00002771-000000000-00000","https://ovidsp.ovid.com/ovidweb.cgi?T=JS&amp;NEWS=n&amp;CSC=Y&amp;PAGE=toc&amp;D=yrovft&amp;AN=00002771-000000000-00000")</f>
        <v>https://ovidsp.ovid.com/ovidweb.cgi?T=JS&amp;NEWS=n&amp;CSC=Y&amp;PAGE=toc&amp;D=yrovft&amp;AN=00002771-000000000-00000</v>
      </c>
      <c r="H89" t="s">
        <v>1208</v>
      </c>
      <c r="I89" t="s">
        <v>98</v>
      </c>
    </row>
    <row r="90" spans="1:9" x14ac:dyDescent="0.3">
      <c r="A90" t="s">
        <v>1800</v>
      </c>
      <c r="B90" t="s">
        <v>682</v>
      </c>
      <c r="C90" t="s">
        <v>1208</v>
      </c>
      <c r="D90" t="s">
        <v>23</v>
      </c>
      <c r="E90" t="s">
        <v>1204</v>
      </c>
      <c r="F90" t="s">
        <v>249</v>
      </c>
      <c r="G90" s="1" t="str">
        <f>HYPERLINK("https://ovidsp.ovid.com/ovidweb.cgi?T=JS&amp;NEWS=n&amp;CSC=Y&amp;PAGE=toc&amp;D=yrovft&amp;AN=01183741-000000000-00000","https://ovidsp.ovid.com/ovidweb.cgi?T=JS&amp;NEWS=n&amp;CSC=Y&amp;PAGE=toc&amp;D=yrovft&amp;AN=01183741-000000000-00000")</f>
        <v>https://ovidsp.ovid.com/ovidweb.cgi?T=JS&amp;NEWS=n&amp;CSC=Y&amp;PAGE=toc&amp;D=yrovft&amp;AN=01183741-000000000-00000</v>
      </c>
      <c r="H90" t="s">
        <v>1208</v>
      </c>
      <c r="I90" t="s">
        <v>481</v>
      </c>
    </row>
    <row r="91" spans="1:9" x14ac:dyDescent="0.3">
      <c r="A91" t="s">
        <v>660</v>
      </c>
      <c r="B91" t="s">
        <v>1518</v>
      </c>
      <c r="C91" t="s">
        <v>1571</v>
      </c>
      <c r="D91" t="s">
        <v>23</v>
      </c>
      <c r="E91" t="s">
        <v>1204</v>
      </c>
      <c r="F91" t="s">
        <v>1645</v>
      </c>
      <c r="G91" s="1" t="str">
        <f>HYPERLINK("https://ovidsp.ovid.com/ovidweb.cgi?T=JS&amp;NEWS=n&amp;CSC=Y&amp;PAGE=toc&amp;D=yrovft&amp;AN=00219246-000000000-00000","https://ovidsp.ovid.com/ovidweb.cgi?T=JS&amp;NEWS=n&amp;CSC=Y&amp;PAGE=toc&amp;D=yrovft&amp;AN=00219246-000000000-00000")</f>
        <v>https://ovidsp.ovid.com/ovidweb.cgi?T=JS&amp;NEWS=n&amp;CSC=Y&amp;PAGE=toc&amp;D=yrovft&amp;AN=00219246-000000000-00000</v>
      </c>
      <c r="H91" t="s">
        <v>1500</v>
      </c>
      <c r="I91" t="s">
        <v>1299</v>
      </c>
    </row>
    <row r="92" spans="1:9" x14ac:dyDescent="0.3">
      <c r="A92" t="s">
        <v>135</v>
      </c>
      <c r="B92" t="s">
        <v>1188</v>
      </c>
      <c r="C92" t="s">
        <v>778</v>
      </c>
      <c r="D92" t="s">
        <v>23</v>
      </c>
      <c r="E92" t="s">
        <v>181</v>
      </c>
      <c r="F92" t="s">
        <v>563</v>
      </c>
      <c r="G92" s="1" t="str">
        <f>HYPERLINK("https://ovidsp.ovid.com/ovidweb.cgi?T=JS&amp;NEWS=n&amp;CSC=Y&amp;PAGE=toc&amp;D=yrovft&amp;AN=00029679-000000000-00000","https://ovidsp.ovid.com/ovidweb.cgi?T=JS&amp;NEWS=n&amp;CSC=Y&amp;PAGE=toc&amp;D=yrovft&amp;AN=00029679-000000000-00000")</f>
        <v>https://ovidsp.ovid.com/ovidweb.cgi?T=JS&amp;NEWS=n&amp;CSC=Y&amp;PAGE=toc&amp;D=yrovft&amp;AN=00029679-000000000-00000</v>
      </c>
      <c r="H92" t="s">
        <v>1759</v>
      </c>
      <c r="I92" t="s">
        <v>481</v>
      </c>
    </row>
    <row r="93" spans="1:9" x14ac:dyDescent="0.3">
      <c r="A93" t="s">
        <v>1130</v>
      </c>
      <c r="B93" t="s">
        <v>312</v>
      </c>
      <c r="C93" t="s">
        <v>1448</v>
      </c>
      <c r="D93" t="s">
        <v>23</v>
      </c>
      <c r="E93" t="s">
        <v>1476</v>
      </c>
      <c r="F93" t="s">
        <v>1101</v>
      </c>
      <c r="G93" s="1" t="str">
        <f>HYPERLINK("https://ovidsp.ovid.com/ovidweb.cgi?T=JS&amp;NEWS=n&amp;CSC=Y&amp;PAGE=toc&amp;D=yrovft&amp;AN=01212979-000000000-00000","https://ovidsp.ovid.com/ovidweb.cgi?T=JS&amp;NEWS=n&amp;CSC=Y&amp;PAGE=toc&amp;D=yrovft&amp;AN=01212979-000000000-00000")</f>
        <v>https://ovidsp.ovid.com/ovidweb.cgi?T=JS&amp;NEWS=n&amp;CSC=Y&amp;PAGE=toc&amp;D=yrovft&amp;AN=01212979-000000000-00000</v>
      </c>
      <c r="H93" t="s">
        <v>1208</v>
      </c>
      <c r="I93" t="s">
        <v>481</v>
      </c>
    </row>
    <row r="94" spans="1:9" x14ac:dyDescent="0.3">
      <c r="A94" t="s">
        <v>962</v>
      </c>
      <c r="B94" t="s">
        <v>1465</v>
      </c>
      <c r="C94" t="s">
        <v>38</v>
      </c>
      <c r="D94" t="s">
        <v>23</v>
      </c>
      <c r="E94" t="s">
        <v>1204</v>
      </c>
      <c r="F94" t="s">
        <v>298</v>
      </c>
      <c r="G94" s="1" t="str">
        <f>HYPERLINK("https://ovidsp.ovid.com/ovidweb.cgi?T=JS&amp;NEWS=n&amp;CSC=Y&amp;PAGE=toc&amp;D=yrovft&amp;AN=01182575-000000000-00000","https://ovidsp.ovid.com/ovidweb.cgi?T=JS&amp;NEWS=n&amp;CSC=Y&amp;PAGE=toc&amp;D=yrovft&amp;AN=01182575-000000000-00000")</f>
        <v>https://ovidsp.ovid.com/ovidweb.cgi?T=JS&amp;NEWS=n&amp;CSC=Y&amp;PAGE=toc&amp;D=yrovft&amp;AN=01182575-000000000-00000</v>
      </c>
      <c r="H94" t="s">
        <v>1208</v>
      </c>
      <c r="I94" t="s">
        <v>481</v>
      </c>
    </row>
    <row r="95" spans="1:9" x14ac:dyDescent="0.3">
      <c r="A95" t="s">
        <v>1026</v>
      </c>
      <c r="B95" t="s">
        <v>795</v>
      </c>
      <c r="C95" t="s">
        <v>31</v>
      </c>
      <c r="D95" t="s">
        <v>23</v>
      </c>
      <c r="E95" t="s">
        <v>181</v>
      </c>
      <c r="F95" t="s">
        <v>810</v>
      </c>
      <c r="G95" s="1" t="str">
        <f>HYPERLINK("https://ovidsp.ovid.com/ovidweb.cgi?T=JS&amp;NEWS=n&amp;CSC=Y&amp;PAGE=toc&amp;D=yrovft&amp;AN=01075922-000000000-00000","https://ovidsp.ovid.com/ovidweb.cgi?T=JS&amp;NEWS=n&amp;CSC=Y&amp;PAGE=toc&amp;D=yrovft&amp;AN=01075922-000000000-00000")</f>
        <v>https://ovidsp.ovid.com/ovidweb.cgi?T=JS&amp;NEWS=n&amp;CSC=Y&amp;PAGE=toc&amp;D=yrovft&amp;AN=01075922-000000000-00000</v>
      </c>
      <c r="H95" t="s">
        <v>1602</v>
      </c>
      <c r="I95" t="s">
        <v>481</v>
      </c>
    </row>
    <row r="96" spans="1:9" x14ac:dyDescent="0.3">
      <c r="A96" t="s">
        <v>1298</v>
      </c>
      <c r="B96" t="s">
        <v>1855</v>
      </c>
      <c r="C96" t="s">
        <v>1517</v>
      </c>
      <c r="D96" t="s">
        <v>23</v>
      </c>
      <c r="E96" t="s">
        <v>1779</v>
      </c>
      <c r="F96" t="s">
        <v>382</v>
      </c>
      <c r="G96" s="1" t="str">
        <f>HYPERLINK("https://ovidsp.ovid.com/ovidweb.cgi?T=JS&amp;NEWS=n&amp;CSC=Y&amp;PAGE=toc&amp;D=yrovft&amp;AN=00132979-000000000-00000","https://ovidsp.ovid.com/ovidweb.cgi?T=JS&amp;NEWS=n&amp;CSC=Y&amp;PAGE=toc&amp;D=yrovft&amp;AN=00132979-000000000-00000")</f>
        <v>https://ovidsp.ovid.com/ovidweb.cgi?T=JS&amp;NEWS=n&amp;CSC=Y&amp;PAGE=toc&amp;D=yrovft&amp;AN=00132979-000000000-00000</v>
      </c>
      <c r="H96" t="s">
        <v>69</v>
      </c>
      <c r="I96" t="s">
        <v>794</v>
      </c>
    </row>
    <row r="97" spans="1:9" x14ac:dyDescent="0.3">
      <c r="A97" t="s">
        <v>164</v>
      </c>
      <c r="B97" t="s">
        <v>1418</v>
      </c>
      <c r="C97" t="s">
        <v>1879</v>
      </c>
      <c r="D97" t="s">
        <v>23</v>
      </c>
      <c r="E97" t="s">
        <v>744</v>
      </c>
      <c r="F97" t="s">
        <v>810</v>
      </c>
      <c r="G97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H97" t="s">
        <v>1219</v>
      </c>
      <c r="I97" t="s">
        <v>481</v>
      </c>
    </row>
    <row r="98" spans="1:9" x14ac:dyDescent="0.3">
      <c r="A98" t="s">
        <v>1303</v>
      </c>
      <c r="B98" t="s">
        <v>1208</v>
      </c>
      <c r="C98" t="s">
        <v>895</v>
      </c>
      <c r="D98" t="s">
        <v>23</v>
      </c>
      <c r="E98" t="s">
        <v>117</v>
      </c>
      <c r="F98" t="s">
        <v>810</v>
      </c>
      <c r="G98" s="1" t="str">
        <f>HYPERLINK("https://ovidsp.ovid.com/ovidweb.cgi?T=JS&amp;NEWS=n&amp;CSC=Y&amp;PAGE=toc&amp;D=yrovft&amp;AN=02273826-000000000-00000","https://ovidsp.ovid.com/ovidweb.cgi?T=JS&amp;NEWS=n&amp;CSC=Y&amp;PAGE=toc&amp;D=yrovft&amp;AN=02273826-000000000-00000")</f>
        <v>https://ovidsp.ovid.com/ovidweb.cgi?T=JS&amp;NEWS=n&amp;CSC=Y&amp;PAGE=toc&amp;D=yrovft&amp;AN=02273826-000000000-00000</v>
      </c>
      <c r="H98" t="s">
        <v>272</v>
      </c>
      <c r="I98" t="s">
        <v>794</v>
      </c>
    </row>
    <row r="99" spans="1:9" x14ac:dyDescent="0.3">
      <c r="A99" t="s">
        <v>1659</v>
      </c>
      <c r="B99" t="s">
        <v>874</v>
      </c>
      <c r="C99" t="s">
        <v>1484</v>
      </c>
      <c r="D99" t="s">
        <v>23</v>
      </c>
      <c r="E99" t="s">
        <v>439</v>
      </c>
      <c r="F99" t="s">
        <v>810</v>
      </c>
      <c r="G99" s="1" t="str">
        <f>HYPERLINK("https://ovidsp.ovid.com/ovidweb.cgi?T=JS&amp;NEWS=n&amp;CSC=Y&amp;PAGE=toc&amp;D=yrovft&amp;AN=00019501-000000000-00000","https://ovidsp.ovid.com/ovidweb.cgi?T=JS&amp;NEWS=n&amp;CSC=Y&amp;PAGE=toc&amp;D=yrovft&amp;AN=00019501-000000000-00000")</f>
        <v>https://ovidsp.ovid.com/ovidweb.cgi?T=JS&amp;NEWS=n&amp;CSC=Y&amp;PAGE=toc&amp;D=yrovft&amp;AN=00019501-000000000-00000</v>
      </c>
      <c r="H99" t="s">
        <v>854</v>
      </c>
      <c r="I99" t="s">
        <v>794</v>
      </c>
    </row>
    <row r="100" spans="1:9" x14ac:dyDescent="0.3">
      <c r="A100" t="s">
        <v>695</v>
      </c>
      <c r="B100" t="s">
        <v>1208</v>
      </c>
      <c r="C100" t="s">
        <v>325</v>
      </c>
      <c r="D100" t="s">
        <v>23</v>
      </c>
      <c r="E100" t="s">
        <v>1474</v>
      </c>
      <c r="F100" t="s">
        <v>563</v>
      </c>
      <c r="G100" s="1" t="str">
        <f>HYPERLINK("https://ovidsp.ovid.com/ovidweb.cgi?T=JS&amp;NEWS=n&amp;CSC=Y&amp;PAGE=toc&amp;D=yrovft&amp;AN=02107256-000000000-00000","https://ovidsp.ovid.com/ovidweb.cgi?T=JS&amp;NEWS=n&amp;CSC=Y&amp;PAGE=toc&amp;D=yrovft&amp;AN=02107256-000000000-00000")</f>
        <v>https://ovidsp.ovid.com/ovidweb.cgi?T=JS&amp;NEWS=n&amp;CSC=Y&amp;PAGE=toc&amp;D=yrovft&amp;AN=02107256-000000000-00000</v>
      </c>
      <c r="H100" t="s">
        <v>1860</v>
      </c>
      <c r="I100" t="s">
        <v>1208</v>
      </c>
    </row>
    <row r="101" spans="1:9" x14ac:dyDescent="0.3">
      <c r="A101" t="s">
        <v>258</v>
      </c>
      <c r="B101" t="s">
        <v>426</v>
      </c>
      <c r="C101" t="s">
        <v>1469</v>
      </c>
      <c r="D101" t="s">
        <v>23</v>
      </c>
      <c r="E101" t="s">
        <v>805</v>
      </c>
      <c r="F101" t="s">
        <v>563</v>
      </c>
      <c r="G101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H101" t="s">
        <v>142</v>
      </c>
      <c r="I101" t="s">
        <v>794</v>
      </c>
    </row>
    <row r="102" spans="1:9" x14ac:dyDescent="0.3">
      <c r="A102" t="s">
        <v>753</v>
      </c>
      <c r="B102" t="s">
        <v>966</v>
      </c>
      <c r="C102" t="s">
        <v>743</v>
      </c>
      <c r="D102" t="s">
        <v>23</v>
      </c>
      <c r="E102" t="s">
        <v>905</v>
      </c>
      <c r="F102" t="s">
        <v>382</v>
      </c>
      <c r="G102" s="1" t="str">
        <f>HYPERLINK("https://ovidsp.ovid.com/ovidweb.cgi?T=JS&amp;NEWS=n&amp;CSC=Y&amp;PAGE=toc&amp;D=yrovft&amp;AN=00002727-000000000-00000","https://ovidsp.ovid.com/ovidweb.cgi?T=JS&amp;NEWS=n&amp;CSC=Y&amp;PAGE=toc&amp;D=yrovft&amp;AN=00002727-000000000-00000")</f>
        <v>https://ovidsp.ovid.com/ovidweb.cgi?T=JS&amp;NEWS=n&amp;CSC=Y&amp;PAGE=toc&amp;D=yrovft&amp;AN=00002727-000000000-00000</v>
      </c>
      <c r="H102" t="s">
        <v>1786</v>
      </c>
      <c r="I102" t="s">
        <v>1447</v>
      </c>
    </row>
    <row r="103" spans="1:9" x14ac:dyDescent="0.3">
      <c r="A103" t="s">
        <v>1443</v>
      </c>
      <c r="B103" t="s">
        <v>1208</v>
      </c>
      <c r="C103" t="s">
        <v>804</v>
      </c>
      <c r="D103" t="s">
        <v>23</v>
      </c>
      <c r="E103" t="s">
        <v>1137</v>
      </c>
      <c r="F103" t="s">
        <v>782</v>
      </c>
      <c r="G103" s="1" t="str">
        <f>HYPERLINK("https://ovidsp.ovid.com/ovidweb.cgi?T=JS&amp;NEWS=n&amp;CSC=Y&amp;PAGE=toc&amp;D=yrovft&amp;AN=00132577-000000000-00000","https://ovidsp.ovid.com/ovidweb.cgi?T=JS&amp;NEWS=n&amp;CSC=Y&amp;PAGE=toc&amp;D=yrovft&amp;AN=00132577-000000000-00000")</f>
        <v>https://ovidsp.ovid.com/ovidweb.cgi?T=JS&amp;NEWS=n&amp;CSC=Y&amp;PAGE=toc&amp;D=yrovft&amp;AN=00132577-000000000-00000</v>
      </c>
      <c r="H103" t="s">
        <v>989</v>
      </c>
      <c r="I103" t="s">
        <v>794</v>
      </c>
    </row>
    <row r="104" spans="1:9" x14ac:dyDescent="0.3">
      <c r="A104" t="s">
        <v>193</v>
      </c>
      <c r="B104" t="s">
        <v>1208</v>
      </c>
      <c r="C104" t="s">
        <v>1662</v>
      </c>
      <c r="D104" t="s">
        <v>23</v>
      </c>
      <c r="E104" t="s">
        <v>1864</v>
      </c>
      <c r="F104" t="s">
        <v>810</v>
      </c>
      <c r="G104" s="1" t="str">
        <f>HYPERLINK("https://ovidsp.ovid.com/ovidweb.cgi?T=JS&amp;NEWS=n&amp;CSC=Y&amp;PAGE=toc&amp;D=yrovft&amp;AN=00130832-000000000-00000","https://ovidsp.ovid.com/ovidweb.cgi?T=JS&amp;NEWS=n&amp;CSC=Y&amp;PAGE=toc&amp;D=yrovft&amp;AN=00130832-000000000-00000")</f>
        <v>https://ovidsp.ovid.com/ovidweb.cgi?T=JS&amp;NEWS=n&amp;CSC=Y&amp;PAGE=toc&amp;D=yrovft&amp;AN=00130832-000000000-00000</v>
      </c>
      <c r="H104" t="s">
        <v>968</v>
      </c>
      <c r="I104" t="s">
        <v>829</v>
      </c>
    </row>
    <row r="105" spans="1:9" x14ac:dyDescent="0.3">
      <c r="A105" t="s">
        <v>868</v>
      </c>
      <c r="B105" t="s">
        <v>908</v>
      </c>
      <c r="C105" t="s">
        <v>1491</v>
      </c>
      <c r="D105" t="s">
        <v>23</v>
      </c>
      <c r="E105" t="s">
        <v>68</v>
      </c>
      <c r="F105" t="s">
        <v>382</v>
      </c>
      <c r="G105" s="1" t="str">
        <f>HYPERLINK("https://ovidsp.ovid.com/ovidweb.cgi?T=JS&amp;NEWS=n&amp;CSC=Y&amp;PAGE=toc&amp;D=yrovft&amp;AN=00001503-000000000-00000","https://ovidsp.ovid.com/ovidweb.cgi?T=JS&amp;NEWS=n&amp;CSC=Y&amp;PAGE=toc&amp;D=yrovft&amp;AN=00001503-000000000-00000")</f>
        <v>https://ovidsp.ovid.com/ovidweb.cgi?T=JS&amp;NEWS=n&amp;CSC=Y&amp;PAGE=toc&amp;D=yrovft&amp;AN=00001503-000000000-00000</v>
      </c>
      <c r="H105" t="s">
        <v>1519</v>
      </c>
      <c r="I105" t="s">
        <v>1447</v>
      </c>
    </row>
    <row r="106" spans="1:9" x14ac:dyDescent="0.3">
      <c r="A106" t="s">
        <v>214</v>
      </c>
      <c r="B106" t="s">
        <v>136</v>
      </c>
      <c r="C106" t="s">
        <v>835</v>
      </c>
      <c r="D106" t="s">
        <v>23</v>
      </c>
      <c r="E106" t="s">
        <v>1032</v>
      </c>
      <c r="F106" t="s">
        <v>563</v>
      </c>
      <c r="G106" s="1" t="str">
        <f>HYPERLINK("https://ovidsp.ovid.com/ovidweb.cgi?T=JS&amp;NEWS=n&amp;CSC=Y&amp;PAGE=toc&amp;D=yrovft&amp;AN=00001573-000000000-00000","https://ovidsp.ovid.com/ovidweb.cgi?T=JS&amp;NEWS=n&amp;CSC=Y&amp;PAGE=toc&amp;D=yrovft&amp;AN=00001573-000000000-00000")</f>
        <v>https://ovidsp.ovid.com/ovidweb.cgi?T=JS&amp;NEWS=n&amp;CSC=Y&amp;PAGE=toc&amp;D=yrovft&amp;AN=00001573-000000000-00000</v>
      </c>
      <c r="H106" t="s">
        <v>1581</v>
      </c>
      <c r="I106" t="s">
        <v>794</v>
      </c>
    </row>
    <row r="107" spans="1:9" x14ac:dyDescent="0.3">
      <c r="A107" t="s">
        <v>1072</v>
      </c>
      <c r="B107" t="s">
        <v>1208</v>
      </c>
      <c r="C107" t="s">
        <v>1392</v>
      </c>
      <c r="D107" t="s">
        <v>23</v>
      </c>
      <c r="E107" t="s">
        <v>841</v>
      </c>
      <c r="F107" t="s">
        <v>563</v>
      </c>
      <c r="G107" s="1" t="str">
        <f>HYPERLINK("https://ovidsp.ovid.com/ovidweb.cgi?T=JS&amp;NEWS=n&amp;CSC=Y&amp;PAGE=toc&amp;D=yrovft&amp;AN=00075197-000000000-00000","https://ovidsp.ovid.com/ovidweb.cgi?T=JS&amp;NEWS=n&amp;CSC=Y&amp;PAGE=toc&amp;D=yrovft&amp;AN=00075197-000000000-00000")</f>
        <v>https://ovidsp.ovid.com/ovidweb.cgi?T=JS&amp;NEWS=n&amp;CSC=Y&amp;PAGE=toc&amp;D=yrovft&amp;AN=00075197-000000000-00000</v>
      </c>
      <c r="H107" t="s">
        <v>1756</v>
      </c>
      <c r="I107" t="s">
        <v>794</v>
      </c>
    </row>
    <row r="108" spans="1:9" x14ac:dyDescent="0.3">
      <c r="A108" t="s">
        <v>1822</v>
      </c>
      <c r="B108" t="s">
        <v>255</v>
      </c>
      <c r="C108" t="s">
        <v>1044</v>
      </c>
      <c r="D108" t="s">
        <v>23</v>
      </c>
      <c r="E108" t="s">
        <v>905</v>
      </c>
      <c r="F108" t="s">
        <v>382</v>
      </c>
      <c r="G108" s="1" t="str">
        <f>HYPERLINK("https://ovidsp.ovid.com/ovidweb.cgi?T=JS&amp;NEWS=n&amp;CSC=Y&amp;PAGE=toc&amp;D=yrovft&amp;AN=00075198-000000000-00000","https://ovidsp.ovid.com/ovidweb.cgi?T=JS&amp;NEWS=n&amp;CSC=Y&amp;PAGE=toc&amp;D=yrovft&amp;AN=00075198-000000000-00000")</f>
        <v>https://ovidsp.ovid.com/ovidweb.cgi?T=JS&amp;NEWS=n&amp;CSC=Y&amp;PAGE=toc&amp;D=yrovft&amp;AN=00075198-000000000-00000</v>
      </c>
      <c r="H108" t="s">
        <v>1432</v>
      </c>
      <c r="I108" t="s">
        <v>794</v>
      </c>
    </row>
    <row r="109" spans="1:9" x14ac:dyDescent="0.3">
      <c r="A109" t="s">
        <v>234</v>
      </c>
      <c r="B109" t="s">
        <v>1308</v>
      </c>
      <c r="C109" t="s">
        <v>1750</v>
      </c>
      <c r="D109" t="s">
        <v>23</v>
      </c>
      <c r="E109" t="s">
        <v>905</v>
      </c>
      <c r="F109" t="s">
        <v>648</v>
      </c>
      <c r="G109" s="1" t="str">
        <f>HYPERLINK("https://ovidsp.ovid.com/ovidweb.cgi?T=JS&amp;NEWS=n&amp;CSC=Y&amp;PAGE=toc&amp;D=yrovft&amp;AN=00060793-000000000-00000","https://ovidsp.ovid.com/ovidweb.cgi?T=JS&amp;NEWS=n&amp;CSC=Y&amp;PAGE=toc&amp;D=yrovft&amp;AN=00060793-000000000-00000")</f>
        <v>https://ovidsp.ovid.com/ovidweb.cgi?T=JS&amp;NEWS=n&amp;CSC=Y&amp;PAGE=toc&amp;D=yrovft&amp;AN=00060793-000000000-00000</v>
      </c>
      <c r="H109" t="s">
        <v>1208</v>
      </c>
      <c r="I109" t="s">
        <v>794</v>
      </c>
    </row>
    <row r="110" spans="1:9" x14ac:dyDescent="0.3">
      <c r="A110" t="s">
        <v>1501</v>
      </c>
      <c r="B110" t="s">
        <v>1413</v>
      </c>
      <c r="C110" t="s">
        <v>1003</v>
      </c>
      <c r="D110" t="s">
        <v>23</v>
      </c>
      <c r="E110" t="s">
        <v>1312</v>
      </c>
      <c r="F110" t="s">
        <v>810</v>
      </c>
      <c r="G110" s="1" t="str">
        <f>HYPERLINK("https://ovidsp.ovid.com/ovidweb.cgi?T=JS&amp;NEWS=n&amp;CSC=Y&amp;PAGE=toc&amp;D=yrovft&amp;AN=01266029-000000000-00000","https://ovidsp.ovid.com/ovidweb.cgi?T=JS&amp;NEWS=n&amp;CSC=Y&amp;PAGE=toc&amp;D=yrovft&amp;AN=01266029-000000000-00000")</f>
        <v>https://ovidsp.ovid.com/ovidweb.cgi?T=JS&amp;NEWS=n&amp;CSC=Y&amp;PAGE=toc&amp;D=yrovft&amp;AN=01266029-000000000-00000</v>
      </c>
      <c r="H110" t="s">
        <v>513</v>
      </c>
      <c r="I110" t="s">
        <v>481</v>
      </c>
    </row>
    <row r="111" spans="1:9" x14ac:dyDescent="0.3">
      <c r="A111" t="s">
        <v>1094</v>
      </c>
      <c r="B111" t="s">
        <v>1208</v>
      </c>
      <c r="C111" t="s">
        <v>102</v>
      </c>
      <c r="D111" t="s">
        <v>23</v>
      </c>
      <c r="E111" t="s">
        <v>1032</v>
      </c>
      <c r="F111" t="s">
        <v>563</v>
      </c>
      <c r="G111" s="1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H111" t="s">
        <v>867</v>
      </c>
      <c r="I111" t="s">
        <v>794</v>
      </c>
    </row>
    <row r="112" spans="1:9" x14ac:dyDescent="0.3">
      <c r="A112" t="s">
        <v>772</v>
      </c>
      <c r="B112" t="s">
        <v>1667</v>
      </c>
      <c r="C112" t="s">
        <v>1394</v>
      </c>
      <c r="D112" t="s">
        <v>23</v>
      </c>
      <c r="E112" t="s">
        <v>1032</v>
      </c>
      <c r="F112" t="s">
        <v>563</v>
      </c>
      <c r="G112" s="1" t="str">
        <f>HYPERLINK("https://ovidsp.ovid.com/ovidweb.cgi?T=JS&amp;NEWS=n&amp;CSC=Y&amp;PAGE=toc&amp;D=yrovft&amp;AN=00062752-000000000-00000","https://ovidsp.ovid.com/ovidweb.cgi?T=JS&amp;NEWS=n&amp;CSC=Y&amp;PAGE=toc&amp;D=yrovft&amp;AN=00062752-000000000-00000")</f>
        <v>https://ovidsp.ovid.com/ovidweb.cgi?T=JS&amp;NEWS=n&amp;CSC=Y&amp;PAGE=toc&amp;D=yrovft&amp;AN=00062752-000000000-00000</v>
      </c>
      <c r="H112" t="s">
        <v>364</v>
      </c>
      <c r="I112" t="s">
        <v>1447</v>
      </c>
    </row>
    <row r="113" spans="1:9" x14ac:dyDescent="0.3">
      <c r="A113" t="s">
        <v>1506</v>
      </c>
      <c r="B113" t="s">
        <v>467</v>
      </c>
      <c r="C113" t="s">
        <v>380</v>
      </c>
      <c r="D113" t="s">
        <v>23</v>
      </c>
      <c r="E113" t="s">
        <v>296</v>
      </c>
      <c r="F113" t="s">
        <v>563</v>
      </c>
      <c r="G113" s="1" t="str">
        <f>HYPERLINK("https://ovidsp.ovid.com/ovidweb.cgi?T=JS&amp;NEWS=n&amp;CSC=Y&amp;PAGE=toc&amp;D=yrovft&amp;AN=01222929-000000000-00000","https://ovidsp.ovid.com/ovidweb.cgi?T=JS&amp;NEWS=n&amp;CSC=Y&amp;PAGE=toc&amp;D=yrovft&amp;AN=01222929-000000000-00000")</f>
        <v>https://ovidsp.ovid.com/ovidweb.cgi?T=JS&amp;NEWS=n&amp;CSC=Y&amp;PAGE=toc&amp;D=yrovft&amp;AN=01222929-000000000-00000</v>
      </c>
      <c r="H113" t="s">
        <v>641</v>
      </c>
      <c r="I113" t="s">
        <v>1282</v>
      </c>
    </row>
    <row r="114" spans="1:9" x14ac:dyDescent="0.3">
      <c r="A114" t="s">
        <v>1632</v>
      </c>
      <c r="B114" t="s">
        <v>653</v>
      </c>
      <c r="C114" t="s">
        <v>773</v>
      </c>
      <c r="D114" t="s">
        <v>23</v>
      </c>
      <c r="E114" t="s">
        <v>68</v>
      </c>
      <c r="F114" t="s">
        <v>810</v>
      </c>
      <c r="G114" s="1" t="str">
        <f>HYPERLINK("https://ovidsp.ovid.com/ovidweb.cgi?T=JS&amp;NEWS=n&amp;CSC=Y&amp;PAGE=toc&amp;D=yrovft&amp;AN=00001432-000000000-00000","https://ovidsp.ovid.com/ovidweb.cgi?T=JS&amp;NEWS=n&amp;CSC=Y&amp;PAGE=toc&amp;D=yrovft&amp;AN=00001432-000000000-00000")</f>
        <v>https://ovidsp.ovid.com/ovidweb.cgi?T=JS&amp;NEWS=n&amp;CSC=Y&amp;PAGE=toc&amp;D=yrovft&amp;AN=00001432-000000000-00000</v>
      </c>
      <c r="H114" t="s">
        <v>200</v>
      </c>
      <c r="I114" t="s">
        <v>794</v>
      </c>
    </row>
    <row r="115" spans="1:9" x14ac:dyDescent="0.3">
      <c r="A115" t="s">
        <v>670</v>
      </c>
      <c r="B115" t="s">
        <v>1399</v>
      </c>
      <c r="C115" t="s">
        <v>113</v>
      </c>
      <c r="D115" t="s">
        <v>23</v>
      </c>
      <c r="E115" t="s">
        <v>68</v>
      </c>
      <c r="F115" t="s">
        <v>810</v>
      </c>
      <c r="G115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H115" t="s">
        <v>731</v>
      </c>
      <c r="I115" t="s">
        <v>794</v>
      </c>
    </row>
    <row r="116" spans="1:9" x14ac:dyDescent="0.3">
      <c r="A116" t="s">
        <v>1317</v>
      </c>
      <c r="B116" t="s">
        <v>580</v>
      </c>
      <c r="C116" t="s">
        <v>15</v>
      </c>
      <c r="D116" t="s">
        <v>23</v>
      </c>
      <c r="E116" t="s">
        <v>841</v>
      </c>
      <c r="F116" t="s">
        <v>563</v>
      </c>
      <c r="G116" s="1" t="str">
        <f>HYPERLINK("https://ovidsp.ovid.com/ovidweb.cgi?T=JS&amp;NEWS=n&amp;CSC=Y&amp;PAGE=toc&amp;D=yrovft&amp;AN=00041552-000000000-00000","https://ovidsp.ovid.com/ovidweb.cgi?T=JS&amp;NEWS=n&amp;CSC=Y&amp;PAGE=toc&amp;D=yrovft&amp;AN=00041552-000000000-00000")</f>
        <v>https://ovidsp.ovid.com/ovidweb.cgi?T=JS&amp;NEWS=n&amp;CSC=Y&amp;PAGE=toc&amp;D=yrovft&amp;AN=00041552-000000000-00000</v>
      </c>
      <c r="H116" t="s">
        <v>1862</v>
      </c>
      <c r="I116" t="s">
        <v>794</v>
      </c>
    </row>
    <row r="117" spans="1:9" x14ac:dyDescent="0.3">
      <c r="A117" t="s">
        <v>1251</v>
      </c>
      <c r="B117" t="s">
        <v>512</v>
      </c>
      <c r="C117" t="s">
        <v>469</v>
      </c>
      <c r="D117" t="s">
        <v>23</v>
      </c>
      <c r="E117" t="s">
        <v>68</v>
      </c>
      <c r="F117" t="s">
        <v>810</v>
      </c>
      <c r="G117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H117" t="s">
        <v>562</v>
      </c>
      <c r="I117" t="s">
        <v>481</v>
      </c>
    </row>
    <row r="118" spans="1:9" x14ac:dyDescent="0.3">
      <c r="A118" t="s">
        <v>1372</v>
      </c>
      <c r="B118" t="s">
        <v>1010</v>
      </c>
      <c r="C118" t="s">
        <v>1547</v>
      </c>
      <c r="D118" t="s">
        <v>23</v>
      </c>
      <c r="E118" t="s">
        <v>68</v>
      </c>
      <c r="F118" t="s">
        <v>810</v>
      </c>
      <c r="G118" s="1" t="str">
        <f>HYPERLINK("https://ovidsp.ovid.com/ovidweb.cgi?T=JS&amp;NEWS=n&amp;CSC=Y&amp;PAGE=toc&amp;D=yrovft&amp;AN=00001703-000000000-00000","https://ovidsp.ovid.com/ovidweb.cgi?T=JS&amp;NEWS=n&amp;CSC=Y&amp;PAGE=toc&amp;D=yrovft&amp;AN=00001703-000000000-00000")</f>
        <v>https://ovidsp.ovid.com/ovidweb.cgi?T=JS&amp;NEWS=n&amp;CSC=Y&amp;PAGE=toc&amp;D=yrovft&amp;AN=00001703-000000000-00000</v>
      </c>
      <c r="H118" t="s">
        <v>320</v>
      </c>
      <c r="I118" t="s">
        <v>794</v>
      </c>
    </row>
    <row r="119" spans="1:9" x14ac:dyDescent="0.3">
      <c r="A119" t="s">
        <v>1295</v>
      </c>
      <c r="B119" t="s">
        <v>1006</v>
      </c>
      <c r="C119" t="s">
        <v>1002</v>
      </c>
      <c r="D119" t="s">
        <v>23</v>
      </c>
      <c r="E119" t="s">
        <v>1032</v>
      </c>
      <c r="F119" t="s">
        <v>563</v>
      </c>
      <c r="G119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H119" t="s">
        <v>1624</v>
      </c>
      <c r="I119" t="s">
        <v>794</v>
      </c>
    </row>
    <row r="120" spans="1:9" x14ac:dyDescent="0.3">
      <c r="A120" t="s">
        <v>1345</v>
      </c>
      <c r="B120" t="s">
        <v>936</v>
      </c>
      <c r="C120" t="s">
        <v>892</v>
      </c>
      <c r="D120" t="s">
        <v>23</v>
      </c>
      <c r="E120" t="s">
        <v>905</v>
      </c>
      <c r="F120" t="s">
        <v>563</v>
      </c>
      <c r="G120" s="1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H120" t="s">
        <v>1375</v>
      </c>
      <c r="I120" t="s">
        <v>481</v>
      </c>
    </row>
    <row r="121" spans="1:9" x14ac:dyDescent="0.3">
      <c r="A121" t="s">
        <v>1686</v>
      </c>
      <c r="B121" t="s">
        <v>1208</v>
      </c>
      <c r="C121" t="s">
        <v>1477</v>
      </c>
      <c r="D121" t="s">
        <v>23</v>
      </c>
      <c r="E121" t="s">
        <v>994</v>
      </c>
      <c r="F121" t="s">
        <v>810</v>
      </c>
      <c r="G121" s="1" t="str">
        <f>HYPERLINK("https://ovidsp.ovid.com/ovidweb.cgi?T=JS&amp;NEWS=n&amp;CSC=Y&amp;PAGE=toc&amp;D=yrovft&amp;AN=00075200-000000000-00000","https://ovidsp.ovid.com/ovidweb.cgi?T=JS&amp;NEWS=n&amp;CSC=Y&amp;PAGE=toc&amp;D=yrovft&amp;AN=00075200-000000000-00000")</f>
        <v>https://ovidsp.ovid.com/ovidweb.cgi?T=JS&amp;NEWS=n&amp;CSC=Y&amp;PAGE=toc&amp;D=yrovft&amp;AN=00075200-000000000-00000</v>
      </c>
      <c r="H121" t="s">
        <v>973</v>
      </c>
      <c r="I121" t="s">
        <v>794</v>
      </c>
    </row>
    <row r="122" spans="1:9" x14ac:dyDescent="0.3">
      <c r="A122" t="s">
        <v>1243</v>
      </c>
      <c r="B122" t="s">
        <v>938</v>
      </c>
      <c r="C122" t="s">
        <v>330</v>
      </c>
      <c r="D122" t="s">
        <v>23</v>
      </c>
      <c r="E122" t="s">
        <v>905</v>
      </c>
      <c r="F122" t="s">
        <v>828</v>
      </c>
      <c r="G122" s="1" t="str">
        <f>HYPERLINK("https://ovidsp.ovid.com/ovidweb.cgi?T=JS&amp;NEWS=n&amp;CSC=Y&amp;PAGE=toc&amp;D=yrovft&amp;AN=00001433-000000000-00000","https://ovidsp.ovid.com/ovidweb.cgi?T=JS&amp;NEWS=n&amp;CSC=Y&amp;PAGE=toc&amp;D=yrovft&amp;AN=00001433-000000000-00000")</f>
        <v>https://ovidsp.ovid.com/ovidweb.cgi?T=JS&amp;NEWS=n&amp;CSC=Y&amp;PAGE=toc&amp;D=yrovft&amp;AN=00001433-000000000-00000</v>
      </c>
      <c r="H122" t="s">
        <v>970</v>
      </c>
      <c r="I122" t="s">
        <v>794</v>
      </c>
    </row>
    <row r="123" spans="1:9" x14ac:dyDescent="0.3">
      <c r="A123" t="s">
        <v>536</v>
      </c>
      <c r="B123" t="s">
        <v>596</v>
      </c>
      <c r="C123" t="s">
        <v>1369</v>
      </c>
      <c r="D123" t="s">
        <v>23</v>
      </c>
      <c r="E123" t="s">
        <v>905</v>
      </c>
      <c r="F123" t="s">
        <v>810</v>
      </c>
      <c r="G123" s="1" t="str">
        <f>HYPERLINK("https://ovidsp.ovid.com/ovidweb.cgi?T=JS&amp;NEWS=n&amp;CSC=Y&amp;PAGE=toc&amp;D=yrovft&amp;AN=00020840-000000000-00000","https://ovidsp.ovid.com/ovidweb.cgi?T=JS&amp;NEWS=n&amp;CSC=Y&amp;PAGE=toc&amp;D=yrovft&amp;AN=00020840-000000000-00000")</f>
        <v>https://ovidsp.ovid.com/ovidweb.cgi?T=JS&amp;NEWS=n&amp;CSC=Y&amp;PAGE=toc&amp;D=yrovft&amp;AN=00020840-000000000-00000</v>
      </c>
      <c r="H123" t="s">
        <v>654</v>
      </c>
      <c r="I123" t="s">
        <v>794</v>
      </c>
    </row>
    <row r="124" spans="1:9" x14ac:dyDescent="0.3">
      <c r="A124" t="s">
        <v>232</v>
      </c>
      <c r="B124" t="s">
        <v>1208</v>
      </c>
      <c r="C124" t="s">
        <v>207</v>
      </c>
      <c r="D124" t="s">
        <v>23</v>
      </c>
      <c r="E124" t="s">
        <v>905</v>
      </c>
      <c r="F124" t="s">
        <v>810</v>
      </c>
      <c r="G124" s="1" t="str">
        <f>HYPERLINK("https://ovidsp.ovid.com/ovidweb.cgi?T=JS&amp;NEWS=n&amp;CSC=Y&amp;PAGE=toc&amp;D=yrovft&amp;AN=00008480-000000000-00000","https://ovidsp.ovid.com/ovidweb.cgi?T=JS&amp;NEWS=n&amp;CSC=Y&amp;PAGE=toc&amp;D=yrovft&amp;AN=00008480-000000000-00000")</f>
        <v>https://ovidsp.ovid.com/ovidweb.cgi?T=JS&amp;NEWS=n&amp;CSC=Y&amp;PAGE=toc&amp;D=yrovft&amp;AN=00008480-000000000-00000</v>
      </c>
      <c r="H124" t="s">
        <v>981</v>
      </c>
      <c r="I124" t="s">
        <v>1447</v>
      </c>
    </row>
    <row r="125" spans="1:9" x14ac:dyDescent="0.3">
      <c r="A125" t="s">
        <v>931</v>
      </c>
      <c r="B125" t="s">
        <v>1176</v>
      </c>
      <c r="C125" t="s">
        <v>509</v>
      </c>
      <c r="D125" t="s">
        <v>23</v>
      </c>
      <c r="E125" t="s">
        <v>805</v>
      </c>
      <c r="F125" t="s">
        <v>563</v>
      </c>
      <c r="G125" s="1" t="str">
        <f>HYPERLINK("https://ovidsp.ovid.com/ovidweb.cgi?T=JS&amp;NEWS=n&amp;CSC=Y&amp;PAGE=toc&amp;D=yrovft&amp;AN=00001504-000000000-00000","https://ovidsp.ovid.com/ovidweb.cgi?T=JS&amp;NEWS=n&amp;CSC=Y&amp;PAGE=toc&amp;D=yrovft&amp;AN=00001504-000000000-00000")</f>
        <v>https://ovidsp.ovid.com/ovidweb.cgi?T=JS&amp;NEWS=n&amp;CSC=Y&amp;PAGE=toc&amp;D=yrovft&amp;AN=00001504-000000000-00000</v>
      </c>
      <c r="H125" t="s">
        <v>526</v>
      </c>
      <c r="I125" t="s">
        <v>260</v>
      </c>
    </row>
    <row r="126" spans="1:9" x14ac:dyDescent="0.3">
      <c r="A126" t="s">
        <v>463</v>
      </c>
      <c r="B126" t="s">
        <v>1208</v>
      </c>
      <c r="C126" t="s">
        <v>623</v>
      </c>
      <c r="D126" t="s">
        <v>23</v>
      </c>
      <c r="E126" t="s">
        <v>1032</v>
      </c>
      <c r="F126" t="s">
        <v>563</v>
      </c>
      <c r="G126" s="1" t="str">
        <f>HYPERLINK("https://ovidsp.ovid.com/ovidweb.cgi?T=JS&amp;NEWS=n&amp;CSC=Y&amp;PAGE=toc&amp;D=yrovft&amp;AN=00063198-000000000-00000","https://ovidsp.ovid.com/ovidweb.cgi?T=JS&amp;NEWS=n&amp;CSC=Y&amp;PAGE=toc&amp;D=yrovft&amp;AN=00063198-000000000-00000")</f>
        <v>https://ovidsp.ovid.com/ovidweb.cgi?T=JS&amp;NEWS=n&amp;CSC=Y&amp;PAGE=toc&amp;D=yrovft&amp;AN=00063198-000000000-00000</v>
      </c>
      <c r="H126" t="s">
        <v>803</v>
      </c>
      <c r="I126" t="s">
        <v>794</v>
      </c>
    </row>
    <row r="127" spans="1:9" x14ac:dyDescent="0.3">
      <c r="A127" t="s">
        <v>149</v>
      </c>
      <c r="B127" t="s">
        <v>1845</v>
      </c>
      <c r="C127" t="s">
        <v>402</v>
      </c>
      <c r="D127" t="s">
        <v>23</v>
      </c>
      <c r="E127" t="s">
        <v>1032</v>
      </c>
      <c r="F127" t="s">
        <v>563</v>
      </c>
      <c r="G127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H127" t="s">
        <v>415</v>
      </c>
      <c r="I127" t="s">
        <v>794</v>
      </c>
    </row>
    <row r="128" spans="1:9" x14ac:dyDescent="0.3">
      <c r="A128" t="s">
        <v>369</v>
      </c>
      <c r="B128" t="s">
        <v>1342</v>
      </c>
      <c r="C128" t="s">
        <v>310</v>
      </c>
      <c r="D128" t="s">
        <v>23</v>
      </c>
      <c r="E128" t="s">
        <v>901</v>
      </c>
      <c r="F128" t="s">
        <v>810</v>
      </c>
      <c r="G128" s="1" t="str">
        <f>HYPERLINK("https://ovidsp.ovid.com/ovidweb.cgi?T=JS&amp;NEWS=n&amp;CSC=Y&amp;PAGE=toc&amp;D=yrovft&amp;AN=01263393-000000000-00000","https://ovidsp.ovid.com/ovidweb.cgi?T=JS&amp;NEWS=n&amp;CSC=Y&amp;PAGE=toc&amp;D=yrovft&amp;AN=01263393-000000000-00000")</f>
        <v>https://ovidsp.ovid.com/ovidweb.cgi?T=JS&amp;NEWS=n&amp;CSC=Y&amp;PAGE=toc&amp;D=yrovft&amp;AN=01263393-000000000-00000</v>
      </c>
      <c r="H128" t="s">
        <v>205</v>
      </c>
      <c r="I128" t="s">
        <v>1447</v>
      </c>
    </row>
    <row r="129" spans="1:9" x14ac:dyDescent="0.3">
      <c r="A129" t="s">
        <v>1766</v>
      </c>
      <c r="B129" t="s">
        <v>1521</v>
      </c>
      <c r="C129" t="s">
        <v>1530</v>
      </c>
      <c r="D129" t="s">
        <v>23</v>
      </c>
      <c r="E129" t="s">
        <v>841</v>
      </c>
      <c r="F129" t="s">
        <v>563</v>
      </c>
      <c r="G129" s="1" t="str">
        <f>HYPERLINK("https://ovidsp.ovid.com/ovidweb.cgi?T=JS&amp;NEWS=n&amp;CSC=Y&amp;PAGE=toc&amp;D=yrovft&amp;AN=00042307-000000000-00000","https://ovidsp.ovid.com/ovidweb.cgi?T=JS&amp;NEWS=n&amp;CSC=Y&amp;PAGE=toc&amp;D=yrovft&amp;AN=00042307-000000000-00000")</f>
        <v>https://ovidsp.ovid.com/ovidweb.cgi?T=JS&amp;NEWS=n&amp;CSC=Y&amp;PAGE=toc&amp;D=yrovft&amp;AN=00042307-000000000-00000</v>
      </c>
      <c r="H129" t="s">
        <v>1789</v>
      </c>
      <c r="I129" t="s">
        <v>481</v>
      </c>
    </row>
    <row r="130" spans="1:9" x14ac:dyDescent="0.3">
      <c r="A130" t="s">
        <v>685</v>
      </c>
      <c r="B130" t="s">
        <v>1208</v>
      </c>
      <c r="C130" t="s">
        <v>1876</v>
      </c>
      <c r="D130" t="s">
        <v>23</v>
      </c>
      <c r="E130" t="s">
        <v>1513</v>
      </c>
      <c r="F130" t="s">
        <v>563</v>
      </c>
      <c r="G130" s="1" t="str">
        <f>HYPERLINK("https://ovidsp.ovid.com/ovidweb.cgi?T=JS&amp;NEWS=n&amp;CSC=Y&amp;PAGE=toc&amp;D=yrovft&amp;AN=01337441-000000000-00000","https://ovidsp.ovid.com/ovidweb.cgi?T=JS&amp;NEWS=n&amp;CSC=Y&amp;PAGE=toc&amp;D=yrovft&amp;AN=01337441-000000000-00000")</f>
        <v>https://ovidsp.ovid.com/ovidweb.cgi?T=JS&amp;NEWS=n&amp;CSC=Y&amp;PAGE=toc&amp;D=yrovft&amp;AN=01337441-000000000-00000</v>
      </c>
      <c r="H130" t="s">
        <v>1875</v>
      </c>
      <c r="I130" t="s">
        <v>481</v>
      </c>
    </row>
    <row r="131" spans="1:9" x14ac:dyDescent="0.3">
      <c r="A131" t="s">
        <v>1341</v>
      </c>
      <c r="B131" t="s">
        <v>1289</v>
      </c>
      <c r="C131" t="s">
        <v>373</v>
      </c>
      <c r="D131" t="s">
        <v>23</v>
      </c>
      <c r="E131" t="s">
        <v>167</v>
      </c>
      <c r="F131" t="s">
        <v>464</v>
      </c>
      <c r="G131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H131" t="s">
        <v>389</v>
      </c>
      <c r="I131" t="s">
        <v>794</v>
      </c>
    </row>
    <row r="132" spans="1:9" x14ac:dyDescent="0.3">
      <c r="A132" t="s">
        <v>1835</v>
      </c>
      <c r="B132" t="s">
        <v>1208</v>
      </c>
      <c r="C132" t="s">
        <v>329</v>
      </c>
      <c r="D132" t="s">
        <v>23</v>
      </c>
      <c r="E132" t="s">
        <v>1540</v>
      </c>
      <c r="F132" t="s">
        <v>563</v>
      </c>
      <c r="G132" s="1" t="str">
        <f>HYPERLINK("https://ovidsp.ovid.com/ovidweb.cgi?T=JS&amp;NEWS=n&amp;CSC=Y&amp;PAGE=toc&amp;D=yrovft&amp;AN=00149619-000000000-00000","https://ovidsp.ovid.com/ovidweb.cgi?T=JS&amp;NEWS=n&amp;CSC=Y&amp;PAGE=toc&amp;D=yrovft&amp;AN=00149619-000000000-00000")</f>
        <v>https://ovidsp.ovid.com/ovidweb.cgi?T=JS&amp;NEWS=n&amp;CSC=Y&amp;PAGE=toc&amp;D=yrovft&amp;AN=00149619-000000000-00000</v>
      </c>
      <c r="H132" t="s">
        <v>1768</v>
      </c>
      <c r="I132" t="s">
        <v>1299</v>
      </c>
    </row>
    <row r="133" spans="1:9" x14ac:dyDescent="0.3">
      <c r="A133" t="s">
        <v>1642</v>
      </c>
      <c r="B133" t="s">
        <v>231</v>
      </c>
      <c r="C133" t="s">
        <v>1208</v>
      </c>
      <c r="D133" t="s">
        <v>23</v>
      </c>
      <c r="E133" t="s">
        <v>1314</v>
      </c>
      <c r="F133" t="s">
        <v>563</v>
      </c>
      <c r="G133" s="1" t="str">
        <f>HYPERLINK("https://ovidsp.ovid.com/ovidweb.cgi?T=JS&amp;NEWS=n&amp;CSC=Y&amp;PAGE=toc&amp;D=yrovft&amp;AN=01330296-000000000-00000","https://ovidsp.ovid.com/ovidweb.cgi?T=JS&amp;NEWS=n&amp;CSC=Y&amp;PAGE=toc&amp;D=yrovft&amp;AN=01330296-000000000-00000")</f>
        <v>https://ovidsp.ovid.com/ovidweb.cgi?T=JS&amp;NEWS=n&amp;CSC=Y&amp;PAGE=toc&amp;D=yrovft&amp;AN=01330296-000000000-00000</v>
      </c>
      <c r="H133" t="s">
        <v>961</v>
      </c>
      <c r="I133" t="s">
        <v>1208</v>
      </c>
    </row>
    <row r="134" spans="1:9" x14ac:dyDescent="0.3">
      <c r="A134" t="s">
        <v>1569</v>
      </c>
      <c r="B134" t="s">
        <v>1648</v>
      </c>
      <c r="C134" t="s">
        <v>1339</v>
      </c>
      <c r="D134" t="s">
        <v>23</v>
      </c>
      <c r="E134" t="s">
        <v>805</v>
      </c>
      <c r="F134" t="s">
        <v>563</v>
      </c>
      <c r="G134" s="1" t="str">
        <f>HYPERLINK("https://ovidsp.ovid.com/ovidweb.cgi?T=JS&amp;NEWS=n&amp;CSC=Y&amp;PAGE=toc&amp;D=yrovft&amp;AN=00042728-000000000-00000","https://ovidsp.ovid.com/ovidweb.cgi?T=JS&amp;NEWS=n&amp;CSC=Y&amp;PAGE=toc&amp;D=yrovft&amp;AN=00042728-000000000-00000")</f>
        <v>https://ovidsp.ovid.com/ovidweb.cgi?T=JS&amp;NEWS=n&amp;CSC=Y&amp;PAGE=toc&amp;D=yrovft&amp;AN=00042728-000000000-00000</v>
      </c>
      <c r="H134" t="s">
        <v>1796</v>
      </c>
      <c r="I134" t="s">
        <v>794</v>
      </c>
    </row>
    <row r="135" spans="1:9" x14ac:dyDescent="0.3">
      <c r="A135" t="s">
        <v>667</v>
      </c>
      <c r="B135" t="s">
        <v>1208</v>
      </c>
      <c r="C135" t="s">
        <v>1805</v>
      </c>
      <c r="D135" t="s">
        <v>23</v>
      </c>
      <c r="E135" t="s">
        <v>1144</v>
      </c>
      <c r="F135" t="s">
        <v>782</v>
      </c>
      <c r="G135" s="1" t="str">
        <f>HYPERLINK("https://ovidsp.ovid.com/ovidweb.cgi?T=JS&amp;NEWS=n&amp;CSC=Y&amp;PAGE=toc&amp;D=yrovft&amp;AN=02273349-000000000-00000","https://ovidsp.ovid.com/ovidweb.cgi?T=JS&amp;NEWS=n&amp;CSC=Y&amp;PAGE=toc&amp;D=yrovft&amp;AN=02273349-000000000-00000")</f>
        <v>https://ovidsp.ovid.com/ovidweb.cgi?T=JS&amp;NEWS=n&amp;CSC=Y&amp;PAGE=toc&amp;D=yrovft&amp;AN=02273349-000000000-00000</v>
      </c>
      <c r="H135" t="s">
        <v>1823</v>
      </c>
      <c r="I135" t="s">
        <v>1208</v>
      </c>
    </row>
    <row r="136" spans="1:9" x14ac:dyDescent="0.3">
      <c r="A136" t="s">
        <v>797</v>
      </c>
      <c r="B136" t="s">
        <v>497</v>
      </c>
      <c r="C136" t="s">
        <v>21</v>
      </c>
      <c r="D136" t="s">
        <v>23</v>
      </c>
      <c r="E136" t="s">
        <v>1414</v>
      </c>
      <c r="F136" t="s">
        <v>563</v>
      </c>
      <c r="G136" s="1" t="str">
        <f>HYPERLINK("https://ovidsp.ovid.com/ovidweb.cgi?T=JS&amp;NEWS=n&amp;CSC=Y&amp;PAGE=toc&amp;D=yrovft&amp;AN=00003465-000000000-00000","https://ovidsp.ovid.com/ovidweb.cgi?T=JS&amp;NEWS=n&amp;CSC=Y&amp;PAGE=toc&amp;D=yrovft&amp;AN=00003465-000000000-00000")</f>
        <v>https://ovidsp.ovid.com/ovidweb.cgi?T=JS&amp;NEWS=n&amp;CSC=Y&amp;PAGE=toc&amp;D=yrovft&amp;AN=00003465-000000000-00000</v>
      </c>
      <c r="H136" t="s">
        <v>425</v>
      </c>
      <c r="I136" t="s">
        <v>1745</v>
      </c>
    </row>
    <row r="137" spans="1:9" x14ac:dyDescent="0.3">
      <c r="A137" t="s">
        <v>322</v>
      </c>
      <c r="B137" t="s">
        <v>996</v>
      </c>
      <c r="C137" t="s">
        <v>457</v>
      </c>
      <c r="D137" t="s">
        <v>23</v>
      </c>
      <c r="E137" t="s">
        <v>969</v>
      </c>
      <c r="F137" t="s">
        <v>563</v>
      </c>
      <c r="G137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H137" t="s">
        <v>377</v>
      </c>
      <c r="I137" t="s">
        <v>1447</v>
      </c>
    </row>
    <row r="138" spans="1:9" x14ac:dyDescent="0.3">
      <c r="A138" t="s">
        <v>1712</v>
      </c>
      <c r="B138" t="s">
        <v>1208</v>
      </c>
      <c r="C138" t="s">
        <v>46</v>
      </c>
      <c r="D138" t="s">
        <v>23</v>
      </c>
      <c r="E138" t="s">
        <v>591</v>
      </c>
      <c r="F138" t="s">
        <v>563</v>
      </c>
      <c r="G138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H138" t="s">
        <v>959</v>
      </c>
      <c r="I138" t="s">
        <v>794</v>
      </c>
    </row>
    <row r="139" spans="1:9" x14ac:dyDescent="0.3">
      <c r="A139" t="s">
        <v>1214</v>
      </c>
      <c r="B139" t="s">
        <v>1208</v>
      </c>
      <c r="C139" t="s">
        <v>542</v>
      </c>
      <c r="D139" t="s">
        <v>23</v>
      </c>
      <c r="E139" t="s">
        <v>801</v>
      </c>
      <c r="F139" t="s">
        <v>782</v>
      </c>
      <c r="G139" s="1" t="str">
        <f>HYPERLINK("https://ovidsp.ovid.com/ovidweb.cgi?T=JS&amp;NEWS=n&amp;CSC=Y&amp;PAGE=toc&amp;D=yrovft&amp;AN=02211145-000000000-00000","https://ovidsp.ovid.com/ovidweb.cgi?T=JS&amp;NEWS=n&amp;CSC=Y&amp;PAGE=toc&amp;D=yrovft&amp;AN=02211145-000000000-00000")</f>
        <v>https://ovidsp.ovid.com/ovidweb.cgi?T=JS&amp;NEWS=n&amp;CSC=Y&amp;PAGE=toc&amp;D=yrovft&amp;AN=02211145-000000000-00000</v>
      </c>
      <c r="H139" t="s">
        <v>1340</v>
      </c>
      <c r="I139" t="s">
        <v>1208</v>
      </c>
    </row>
    <row r="140" spans="1:9" x14ac:dyDescent="0.3">
      <c r="A140" t="s">
        <v>54</v>
      </c>
      <c r="B140" t="s">
        <v>1015</v>
      </c>
      <c r="C140" t="s">
        <v>114</v>
      </c>
      <c r="D140" t="s">
        <v>23</v>
      </c>
      <c r="E140" t="s">
        <v>1414</v>
      </c>
      <c r="F140" t="s">
        <v>563</v>
      </c>
      <c r="G140" s="1" t="str">
        <f>HYPERLINK("https://ovidsp.ovid.com/ovidweb.cgi?T=JS&amp;NEWS=n&amp;CSC=Y&amp;PAGE=toc&amp;D=yrovft&amp;AN=00132981-000000000-00000","https://ovidsp.ovid.com/ovidweb.cgi?T=JS&amp;NEWS=n&amp;CSC=Y&amp;PAGE=toc&amp;D=yrovft&amp;AN=00132981-000000000-00000")</f>
        <v>https://ovidsp.ovid.com/ovidweb.cgi?T=JS&amp;NEWS=n&amp;CSC=Y&amp;PAGE=toc&amp;D=yrovft&amp;AN=00132981-000000000-00000</v>
      </c>
      <c r="H140" t="s">
        <v>1527</v>
      </c>
      <c r="I140" t="s">
        <v>481</v>
      </c>
    </row>
    <row r="141" spans="1:9" x14ac:dyDescent="0.3">
      <c r="A141" t="s">
        <v>514</v>
      </c>
      <c r="B141" t="s">
        <v>1633</v>
      </c>
      <c r="C141" t="s">
        <v>333</v>
      </c>
      <c r="D141" t="s">
        <v>23</v>
      </c>
      <c r="E141" t="s">
        <v>1615</v>
      </c>
      <c r="F141" t="s">
        <v>782</v>
      </c>
      <c r="G141" s="1" t="str">
        <f>HYPERLINK("https://ovidsp.ovid.com/ovidweb.cgi?T=JS&amp;NEWS=n&amp;CSC=Y&amp;PAGE=toc&amp;D=yrovft&amp;AN=01713670-000000000-00000","https://ovidsp.ovid.com/ovidweb.cgi?T=JS&amp;NEWS=n&amp;CSC=Y&amp;PAGE=toc&amp;D=yrovft&amp;AN=01713670-000000000-00000")</f>
        <v>https://ovidsp.ovid.com/ovidweb.cgi?T=JS&amp;NEWS=n&amp;CSC=Y&amp;PAGE=toc&amp;D=yrovft&amp;AN=01713670-000000000-00000</v>
      </c>
      <c r="H141" t="s">
        <v>858</v>
      </c>
      <c r="I141" t="s">
        <v>794</v>
      </c>
    </row>
    <row r="142" spans="1:9" x14ac:dyDescent="0.3">
      <c r="A142" t="s">
        <v>834</v>
      </c>
      <c r="B142" t="s">
        <v>1208</v>
      </c>
      <c r="C142" t="s">
        <v>1456</v>
      </c>
      <c r="D142" t="s">
        <v>23</v>
      </c>
      <c r="E142" t="s">
        <v>1495</v>
      </c>
      <c r="F142" t="s">
        <v>810</v>
      </c>
      <c r="G142" s="1" t="str">
        <f>HYPERLINK("https://ovidsp.ovid.com/ovidweb.cgi?T=JS&amp;NEWS=n&amp;CSC=Y&amp;PAGE=toc&amp;D=yrovft&amp;AN=01984727-000000000-00000","https://ovidsp.ovid.com/ovidweb.cgi?T=JS&amp;NEWS=n&amp;CSC=Y&amp;PAGE=toc&amp;D=yrovft&amp;AN=01984727-000000000-00000")</f>
        <v>https://ovidsp.ovid.com/ovidweb.cgi?T=JS&amp;NEWS=n&amp;CSC=Y&amp;PAGE=toc&amp;D=yrovft&amp;AN=01984727-000000000-00000</v>
      </c>
      <c r="H142" t="s">
        <v>107</v>
      </c>
      <c r="I142" t="s">
        <v>1208</v>
      </c>
    </row>
    <row r="143" spans="1:9" x14ac:dyDescent="0.3">
      <c r="A143" t="s">
        <v>1235</v>
      </c>
      <c r="B143" t="s">
        <v>1337</v>
      </c>
      <c r="C143" t="s">
        <v>998</v>
      </c>
      <c r="D143" t="s">
        <v>23</v>
      </c>
      <c r="E143" t="s">
        <v>181</v>
      </c>
      <c r="F143" t="s">
        <v>563</v>
      </c>
      <c r="G143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H143" t="s">
        <v>718</v>
      </c>
      <c r="I143" t="s">
        <v>631</v>
      </c>
    </row>
    <row r="144" spans="1:9" x14ac:dyDescent="0.3">
      <c r="A144" t="s">
        <v>1459</v>
      </c>
      <c r="B144" t="s">
        <v>727</v>
      </c>
      <c r="C144" t="s">
        <v>1331</v>
      </c>
      <c r="D144" t="s">
        <v>23</v>
      </c>
      <c r="E144" t="s">
        <v>969</v>
      </c>
      <c r="F144" t="s">
        <v>810</v>
      </c>
      <c r="G144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H144" t="s">
        <v>1515</v>
      </c>
      <c r="I144" t="s">
        <v>1447</v>
      </c>
    </row>
    <row r="145" spans="1:9" x14ac:dyDescent="0.3">
      <c r="A145" t="s">
        <v>321</v>
      </c>
      <c r="B145" t="s">
        <v>1208</v>
      </c>
      <c r="C145" t="s">
        <v>1769</v>
      </c>
      <c r="D145" t="s">
        <v>23</v>
      </c>
      <c r="E145" t="s">
        <v>1741</v>
      </c>
      <c r="F145" t="s">
        <v>810</v>
      </c>
      <c r="G145" s="1" t="str">
        <f>HYPERLINK("https://ovidsp.ovid.com/ovidweb.cgi?T=JS&amp;NEWS=n&amp;CSC=Y&amp;PAGE=toc&amp;D=yrovft&amp;AN=02260475-000000000-00000","https://ovidsp.ovid.com/ovidweb.cgi?T=JS&amp;NEWS=n&amp;CSC=Y&amp;PAGE=toc&amp;D=yrovft&amp;AN=02260475-000000000-00000")</f>
        <v>https://ovidsp.ovid.com/ovidweb.cgi?T=JS&amp;NEWS=n&amp;CSC=Y&amp;PAGE=toc&amp;D=yrovft&amp;AN=02260475-000000000-00000</v>
      </c>
      <c r="H145" t="s">
        <v>1126</v>
      </c>
      <c r="I145" t="s">
        <v>794</v>
      </c>
    </row>
    <row r="146" spans="1:9" x14ac:dyDescent="0.3">
      <c r="A146" t="s">
        <v>1232</v>
      </c>
      <c r="B146" t="s">
        <v>1122</v>
      </c>
      <c r="C146" t="s">
        <v>827</v>
      </c>
      <c r="D146" t="s">
        <v>23</v>
      </c>
      <c r="E146" t="s">
        <v>439</v>
      </c>
      <c r="F146" t="s">
        <v>563</v>
      </c>
      <c r="G146" s="1" t="str">
        <f>HYPERLINK("https://ovidsp.ovid.com/ovidweb.cgi?T=JS&amp;NEWS=n&amp;CSC=Y&amp;PAGE=toc&amp;D=yrovft&amp;AN=00008469-000000000-00000","https://ovidsp.ovid.com/ovidweb.cgi?T=JS&amp;NEWS=n&amp;CSC=Y&amp;PAGE=toc&amp;D=yrovft&amp;AN=00008469-000000000-00000")</f>
        <v>https://ovidsp.ovid.com/ovidweb.cgi?T=JS&amp;NEWS=n&amp;CSC=Y&amp;PAGE=toc&amp;D=yrovft&amp;AN=00008469-000000000-00000</v>
      </c>
      <c r="H146" t="s">
        <v>1311</v>
      </c>
      <c r="I146" t="s">
        <v>404</v>
      </c>
    </row>
    <row r="147" spans="1:9" x14ac:dyDescent="0.3">
      <c r="A147" t="s">
        <v>183</v>
      </c>
      <c r="B147" t="s">
        <v>1152</v>
      </c>
      <c r="C147" t="s">
        <v>1760</v>
      </c>
      <c r="D147" t="s">
        <v>23</v>
      </c>
      <c r="E147" t="s">
        <v>407</v>
      </c>
      <c r="F147" t="s">
        <v>810</v>
      </c>
      <c r="G147" s="1" t="str">
        <f>HYPERLINK("https://ovidsp.ovid.com/ovidweb.cgi?T=JS&amp;NEWS=n&amp;CSC=Y&amp;PAGE=toc&amp;D=yrovft&amp;AN=00063110-000000000-00000","https://ovidsp.ovid.com/ovidweb.cgi?T=JS&amp;NEWS=n&amp;CSC=Y&amp;PAGE=toc&amp;D=yrovft&amp;AN=00063110-000000000-00000")</f>
        <v>https://ovidsp.ovid.com/ovidweb.cgi?T=JS&amp;NEWS=n&amp;CSC=Y&amp;PAGE=toc&amp;D=yrovft&amp;AN=00063110-000000000-00000</v>
      </c>
      <c r="H147" t="s">
        <v>80</v>
      </c>
      <c r="I147" t="s">
        <v>1745</v>
      </c>
    </row>
    <row r="148" spans="1:9" x14ac:dyDescent="0.3">
      <c r="A148" t="s">
        <v>995</v>
      </c>
      <c r="B148" t="s">
        <v>1377</v>
      </c>
      <c r="C148" t="s">
        <v>1550</v>
      </c>
      <c r="D148" t="s">
        <v>23</v>
      </c>
      <c r="E148" t="s">
        <v>1414</v>
      </c>
      <c r="F148" t="s">
        <v>563</v>
      </c>
      <c r="G148" s="1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H148" t="s">
        <v>1539</v>
      </c>
      <c r="I148" t="s">
        <v>794</v>
      </c>
    </row>
    <row r="149" spans="1:9" x14ac:dyDescent="0.3">
      <c r="A149" t="s">
        <v>528</v>
      </c>
      <c r="B149" t="s">
        <v>1208</v>
      </c>
      <c r="C149" t="s">
        <v>151</v>
      </c>
      <c r="D149" t="s">
        <v>23</v>
      </c>
      <c r="E149" t="s">
        <v>360</v>
      </c>
      <c r="F149" t="s">
        <v>1405</v>
      </c>
      <c r="G149" s="1" t="str">
        <f>HYPERLINK("https://ovidsp.ovid.com/ovidweb.cgi?T=JS&amp;NEWS=n&amp;CSC=Y&amp;PAGE=toc&amp;D=yrovft&amp;AN=01517119-000000000-00000","https://ovidsp.ovid.com/ovidweb.cgi?T=JS&amp;NEWS=n&amp;CSC=Y&amp;PAGE=toc&amp;D=yrovft&amp;AN=01517119-000000000-00000")</f>
        <v>https://ovidsp.ovid.com/ovidweb.cgi?T=JS&amp;NEWS=n&amp;CSC=Y&amp;PAGE=toc&amp;D=yrovft&amp;AN=01517119-000000000-00000</v>
      </c>
      <c r="H149" t="s">
        <v>873</v>
      </c>
      <c r="I149" t="s">
        <v>546</v>
      </c>
    </row>
    <row r="150" spans="1:9" x14ac:dyDescent="0.3">
      <c r="A150" t="s">
        <v>1582</v>
      </c>
      <c r="B150" t="s">
        <v>1430</v>
      </c>
      <c r="C150" t="s">
        <v>316</v>
      </c>
      <c r="D150" t="s">
        <v>23</v>
      </c>
      <c r="E150" t="s">
        <v>181</v>
      </c>
      <c r="F150" t="s">
        <v>144</v>
      </c>
      <c r="G150" s="1" t="str">
        <f>HYPERLINK("https://ovidsp.ovid.com/ovidweb.cgi?T=JS&amp;NEWS=n&amp;CSC=Y&amp;PAGE=toc&amp;D=yrovft&amp;AN=00132578-000000000-00000","https://ovidsp.ovid.com/ovidweb.cgi?T=JS&amp;NEWS=n&amp;CSC=Y&amp;PAGE=toc&amp;D=yrovft&amp;AN=00132578-000000000-00000")</f>
        <v>https://ovidsp.ovid.com/ovidweb.cgi?T=JS&amp;NEWS=n&amp;CSC=Y&amp;PAGE=toc&amp;D=yrovft&amp;AN=00132578-000000000-00000</v>
      </c>
      <c r="H150" t="s">
        <v>1208</v>
      </c>
      <c r="I150" t="s">
        <v>794</v>
      </c>
    </row>
    <row r="151" spans="1:9" x14ac:dyDescent="0.3">
      <c r="A151" t="s">
        <v>71</v>
      </c>
      <c r="B151" t="s">
        <v>720</v>
      </c>
      <c r="C151" t="s">
        <v>1700</v>
      </c>
      <c r="D151" t="s">
        <v>23</v>
      </c>
      <c r="E151" t="s">
        <v>1204</v>
      </c>
      <c r="F151" t="s">
        <v>1365</v>
      </c>
      <c r="G151" s="1" t="str">
        <f>HYPERLINK("https://ovidsp.ovid.com/ovidweb.cgi?T=JS&amp;NEWS=n&amp;CSC=Y&amp;PAGE=toc&amp;D=yrovft&amp;AN=01241330-000000000-00000","https://ovidsp.ovid.com/ovidweb.cgi?T=JS&amp;NEWS=n&amp;CSC=Y&amp;PAGE=toc&amp;D=yrovft&amp;AN=01241330-000000000-00000")</f>
        <v>https://ovidsp.ovid.com/ovidweb.cgi?T=JS&amp;NEWS=n&amp;CSC=Y&amp;PAGE=toc&amp;D=yrovft&amp;AN=01241330-000000000-00000</v>
      </c>
      <c r="H151" t="s">
        <v>934</v>
      </c>
      <c r="I151" t="s">
        <v>481</v>
      </c>
    </row>
    <row r="152" spans="1:9" x14ac:dyDescent="0.3">
      <c r="A152" t="s">
        <v>1765</v>
      </c>
      <c r="B152" t="s">
        <v>1208</v>
      </c>
      <c r="C152" t="s">
        <v>294</v>
      </c>
      <c r="D152" t="s">
        <v>23</v>
      </c>
      <c r="E152" t="s">
        <v>969</v>
      </c>
      <c r="F152" t="s">
        <v>563</v>
      </c>
      <c r="G152" s="1" t="str">
        <f>HYPERLINK("https://ovidsp.ovid.com/ovidweb.cgi?T=JS&amp;NEWS=n&amp;CSC=Y&amp;PAGE=toc&amp;D=yrovft&amp;AN=00132114-000000000-00000","https://ovidsp.ovid.com/ovidweb.cgi?T=JS&amp;NEWS=n&amp;CSC=Y&amp;PAGE=toc&amp;D=yrovft&amp;AN=00132114-000000000-00000")</f>
        <v>https://ovidsp.ovid.com/ovidweb.cgi?T=JS&amp;NEWS=n&amp;CSC=Y&amp;PAGE=toc&amp;D=yrovft&amp;AN=00132114-000000000-00000</v>
      </c>
      <c r="H152" t="s">
        <v>726</v>
      </c>
      <c r="I152" t="s">
        <v>1208</v>
      </c>
    </row>
    <row r="153" spans="1:9" x14ac:dyDescent="0.3">
      <c r="A153" t="s">
        <v>1679</v>
      </c>
      <c r="B153" t="s">
        <v>112</v>
      </c>
      <c r="C153" t="s">
        <v>194</v>
      </c>
      <c r="D153" t="s">
        <v>23</v>
      </c>
      <c r="E153" t="s">
        <v>1414</v>
      </c>
      <c r="F153" t="s">
        <v>382</v>
      </c>
      <c r="G153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H153" t="s">
        <v>109</v>
      </c>
      <c r="I153" t="s">
        <v>481</v>
      </c>
    </row>
    <row r="154" spans="1:9" x14ac:dyDescent="0.3">
      <c r="A154" t="s">
        <v>1354</v>
      </c>
      <c r="B154" t="s">
        <v>1208</v>
      </c>
      <c r="C154" t="s">
        <v>1142</v>
      </c>
      <c r="D154" t="s">
        <v>23</v>
      </c>
      <c r="E154" t="s">
        <v>1541</v>
      </c>
      <c r="F154" t="s">
        <v>1623</v>
      </c>
      <c r="G154" s="1" t="str">
        <f>HYPERLINK("https://ovidsp.ovid.com/ovidweb.cgi?T=JS&amp;NEWS=n&amp;CSC=Y&amp;PAGE=toc&amp;D=yrovft&amp;AN=02273238-000000000-00000","https://ovidsp.ovid.com/ovidweb.cgi?T=JS&amp;NEWS=n&amp;CSC=Y&amp;PAGE=toc&amp;D=yrovft&amp;AN=02273238-000000000-00000")</f>
        <v>https://ovidsp.ovid.com/ovidweb.cgi?T=JS&amp;NEWS=n&amp;CSC=Y&amp;PAGE=toc&amp;D=yrovft&amp;AN=02273238-000000000-00000</v>
      </c>
      <c r="H154" t="s">
        <v>951</v>
      </c>
      <c r="I154" t="s">
        <v>481</v>
      </c>
    </row>
    <row r="155" spans="1:9" x14ac:dyDescent="0.3">
      <c r="A155" t="s">
        <v>663</v>
      </c>
      <c r="B155" t="s">
        <v>1208</v>
      </c>
      <c r="C155" t="s">
        <v>412</v>
      </c>
      <c r="D155" t="s">
        <v>23</v>
      </c>
      <c r="E155" t="s">
        <v>567</v>
      </c>
      <c r="F155" t="s">
        <v>563</v>
      </c>
      <c r="G155" s="1" t="str">
        <f>HYPERLINK("https://ovidsp.ovid.com/ovidweb.cgi?T=JS&amp;NEWS=n&amp;CSC=Y&amp;PAGE=toc&amp;D=yrovft&amp;AN=00140068-000000000-00000","https://ovidsp.ovid.com/ovidweb.cgi?T=JS&amp;NEWS=n&amp;CSC=Y&amp;PAGE=toc&amp;D=yrovft&amp;AN=00140068-000000000-00000")</f>
        <v>https://ovidsp.ovid.com/ovidweb.cgi?T=JS&amp;NEWS=n&amp;CSC=Y&amp;PAGE=toc&amp;D=yrovft&amp;AN=00140068-000000000-00000</v>
      </c>
      <c r="H155" t="s">
        <v>250</v>
      </c>
      <c r="I155" t="s">
        <v>481</v>
      </c>
    </row>
    <row r="156" spans="1:9" x14ac:dyDescent="0.3">
      <c r="A156" t="s">
        <v>410</v>
      </c>
      <c r="B156" t="s">
        <v>1208</v>
      </c>
      <c r="C156" t="s">
        <v>1145</v>
      </c>
      <c r="D156" t="s">
        <v>23</v>
      </c>
      <c r="E156" t="s">
        <v>117</v>
      </c>
      <c r="F156" t="s">
        <v>810</v>
      </c>
      <c r="G156" s="1" t="str">
        <f>HYPERLINK("https://ovidsp.ovid.com/ovidweb.cgi?T=JS&amp;NEWS=n&amp;CSC=Y&amp;PAGE=toc&amp;D=yrovft&amp;AN=02273827-000000000-00000","https://ovidsp.ovid.com/ovidweb.cgi?T=JS&amp;NEWS=n&amp;CSC=Y&amp;PAGE=toc&amp;D=yrovft&amp;AN=02273827-000000000-00000")</f>
        <v>https://ovidsp.ovid.com/ovidweb.cgi?T=JS&amp;NEWS=n&amp;CSC=Y&amp;PAGE=toc&amp;D=yrovft&amp;AN=02273827-000000000-00000</v>
      </c>
      <c r="H156" t="s">
        <v>1288</v>
      </c>
      <c r="I156" t="s">
        <v>794</v>
      </c>
    </row>
    <row r="157" spans="1:9" x14ac:dyDescent="0.3">
      <c r="A157" t="s">
        <v>1483</v>
      </c>
      <c r="B157" t="s">
        <v>32</v>
      </c>
      <c r="C157" t="s">
        <v>233</v>
      </c>
      <c r="D157" t="s">
        <v>23</v>
      </c>
      <c r="E157" t="s">
        <v>1032</v>
      </c>
      <c r="F157" t="s">
        <v>382</v>
      </c>
      <c r="G157" s="1" t="str">
        <f>HYPERLINK("https://ovidsp.ovid.com/ovidweb.cgi?T=JS&amp;NEWS=n&amp;CSC=Y&amp;PAGE=toc&amp;D=yrovft&amp;AN=00003727-000000000-00000","https://ovidsp.ovid.com/ovidweb.cgi?T=JS&amp;NEWS=n&amp;CSC=Y&amp;PAGE=toc&amp;D=yrovft&amp;AN=00003727-000000000-00000")</f>
        <v>https://ovidsp.ovid.com/ovidweb.cgi?T=JS&amp;NEWS=n&amp;CSC=Y&amp;PAGE=toc&amp;D=yrovft&amp;AN=00003727-000000000-00000</v>
      </c>
      <c r="H157" t="s">
        <v>1704</v>
      </c>
      <c r="I157" t="s">
        <v>487</v>
      </c>
    </row>
    <row r="158" spans="1:9" x14ac:dyDescent="0.3">
      <c r="A158" t="s">
        <v>627</v>
      </c>
      <c r="B158" t="s">
        <v>145</v>
      </c>
      <c r="C158" t="s">
        <v>1558</v>
      </c>
      <c r="D158" t="s">
        <v>23</v>
      </c>
      <c r="E158" t="s">
        <v>406</v>
      </c>
      <c r="F158" t="s">
        <v>990</v>
      </c>
      <c r="G158" s="1" t="str">
        <f>HYPERLINK("https://ovidsp.ovid.com/ovidweb.cgi?T=JS&amp;NEWS=n&amp;CSC=Y&amp;PAGE=toc&amp;D=yrovft&amp;AN=01436319-000000000-00000","https://ovidsp.ovid.com/ovidweb.cgi?T=JS&amp;NEWS=n&amp;CSC=Y&amp;PAGE=toc&amp;D=yrovft&amp;AN=01436319-000000000-00000")</f>
        <v>https://ovidsp.ovid.com/ovidweb.cgi?T=JS&amp;NEWS=n&amp;CSC=Y&amp;PAGE=toc&amp;D=yrovft&amp;AN=01436319-000000000-00000</v>
      </c>
      <c r="H158" t="s">
        <v>1544</v>
      </c>
      <c r="I158" t="s">
        <v>1208</v>
      </c>
    </row>
    <row r="159" spans="1:9" x14ac:dyDescent="0.3">
      <c r="A159" t="s">
        <v>633</v>
      </c>
      <c r="B159" t="s">
        <v>1073</v>
      </c>
      <c r="C159" t="s">
        <v>106</v>
      </c>
      <c r="D159" t="s">
        <v>23</v>
      </c>
      <c r="E159" t="s">
        <v>351</v>
      </c>
      <c r="F159" t="s">
        <v>782</v>
      </c>
      <c r="G159" s="1" t="str">
        <f>HYPERLINK("https://ovidsp.ovid.com/ovidweb.cgi?T=JS&amp;NEWS=n&amp;CSC=Y&amp;PAGE=toc&amp;D=yrovft&amp;AN=00139703-000000000-00000","https://ovidsp.ovid.com/ovidweb.cgi?T=JS&amp;NEWS=n&amp;CSC=Y&amp;PAGE=toc&amp;D=yrovft&amp;AN=00139703-000000000-00000")</f>
        <v>https://ovidsp.ovid.com/ovidweb.cgi?T=JS&amp;NEWS=n&amp;CSC=Y&amp;PAGE=toc&amp;D=yrovft&amp;AN=00139703-000000000-00000</v>
      </c>
      <c r="H159" t="s">
        <v>945</v>
      </c>
      <c r="I159" t="s">
        <v>794</v>
      </c>
    </row>
    <row r="160" spans="1:9" x14ac:dyDescent="0.3">
      <c r="A160" t="s">
        <v>1228</v>
      </c>
      <c r="B160" t="s">
        <v>582</v>
      </c>
      <c r="C160" t="s">
        <v>47</v>
      </c>
      <c r="D160" t="s">
        <v>23</v>
      </c>
      <c r="E160" t="s">
        <v>429</v>
      </c>
      <c r="F160" t="s">
        <v>382</v>
      </c>
      <c r="G160" s="1" t="str">
        <f>HYPERLINK("https://ovidsp.ovid.com/ovidweb.cgi?T=JS&amp;NEWS=n&amp;CSC=Y&amp;PAGE=toc&amp;D=yrovft&amp;AN=01974520-000000000-00000","https://ovidsp.ovid.com/ovidweb.cgi?T=JS&amp;NEWS=n&amp;CSC=Y&amp;PAGE=toc&amp;D=yrovft&amp;AN=01974520-000000000-00000")</f>
        <v>https://ovidsp.ovid.com/ovidweb.cgi?T=JS&amp;NEWS=n&amp;CSC=Y&amp;PAGE=toc&amp;D=yrovft&amp;AN=01974520-000000000-00000</v>
      </c>
      <c r="H160" t="s">
        <v>894</v>
      </c>
      <c r="I160" t="s">
        <v>1634</v>
      </c>
    </row>
    <row r="161" spans="1:9" x14ac:dyDescent="0.3">
      <c r="A161" t="s">
        <v>611</v>
      </c>
      <c r="B161" t="s">
        <v>1041</v>
      </c>
      <c r="C161" t="s">
        <v>1388</v>
      </c>
      <c r="D161" t="s">
        <v>23</v>
      </c>
      <c r="E161" t="s">
        <v>1120</v>
      </c>
      <c r="F161" t="s">
        <v>782</v>
      </c>
      <c r="G161" s="1" t="str">
        <f>HYPERLINK("https://ovidsp.ovid.com/ovidweb.cgi?T=JS&amp;NEWS=n&amp;CSC=Y&amp;PAGE=toc&amp;D=yrovft&amp;AN=00001610-000000000-00000","https://ovidsp.ovid.com/ovidweb.cgi?T=JS&amp;NEWS=n&amp;CSC=Y&amp;PAGE=toc&amp;D=yrovft&amp;AN=00001610-000000000-00000")</f>
        <v>https://ovidsp.ovid.com/ovidweb.cgi?T=JS&amp;NEWS=n&amp;CSC=Y&amp;PAGE=toc&amp;D=yrovft&amp;AN=00001610-000000000-00000</v>
      </c>
      <c r="H161" t="s">
        <v>833</v>
      </c>
      <c r="I161" t="s">
        <v>1745</v>
      </c>
    </row>
    <row r="162" spans="1:9" x14ac:dyDescent="0.3">
      <c r="A162" t="s">
        <v>889</v>
      </c>
      <c r="B162" t="s">
        <v>1208</v>
      </c>
      <c r="C162" t="s">
        <v>1810</v>
      </c>
      <c r="D162" t="s">
        <v>23</v>
      </c>
      <c r="E162" t="s">
        <v>204</v>
      </c>
      <c r="F162" t="s">
        <v>1623</v>
      </c>
      <c r="G162" s="1" t="str">
        <f>HYPERLINK("https://ovidsp.ovid.com/ovidweb.cgi?T=JS&amp;NEWS=n&amp;CSC=Y&amp;PAGE=toc&amp;D=yrovft&amp;AN=01960907-000000000-00000","https://ovidsp.ovid.com/ovidweb.cgi?T=JS&amp;NEWS=n&amp;CSC=Y&amp;PAGE=toc&amp;D=yrovft&amp;AN=01960907-000000000-00000")</f>
        <v>https://ovidsp.ovid.com/ovidweb.cgi?T=JS&amp;NEWS=n&amp;CSC=Y&amp;PAGE=toc&amp;D=yrovft&amp;AN=01960907-000000000-00000</v>
      </c>
      <c r="H162" t="s">
        <v>863</v>
      </c>
      <c r="I162" t="s">
        <v>1282</v>
      </c>
    </row>
    <row r="163" spans="1:9" x14ac:dyDescent="0.3">
      <c r="A163" t="s">
        <v>1770</v>
      </c>
      <c r="B163" t="s">
        <v>1208</v>
      </c>
      <c r="C163" t="s">
        <v>1407</v>
      </c>
      <c r="D163" t="s">
        <v>23</v>
      </c>
      <c r="E163" t="s">
        <v>95</v>
      </c>
      <c r="F163" t="s">
        <v>782</v>
      </c>
      <c r="G163" s="1" t="str">
        <f>HYPERLINK("https://ovidsp.ovid.com/ovidweb.cgi?T=JS&amp;NEWS=n&amp;CSC=Y&amp;PAGE=toc&amp;D=yrovft&amp;AN=02274341-000000000-00000","https://ovidsp.ovid.com/ovidweb.cgi?T=JS&amp;NEWS=n&amp;CSC=Y&amp;PAGE=toc&amp;D=yrovft&amp;AN=02274341-000000000-00000")</f>
        <v>https://ovidsp.ovid.com/ovidweb.cgi?T=JS&amp;NEWS=n&amp;CSC=Y&amp;PAGE=toc&amp;D=yrovft&amp;AN=02274341-000000000-00000</v>
      </c>
      <c r="H163" t="s">
        <v>1698</v>
      </c>
      <c r="I163" t="s">
        <v>679</v>
      </c>
    </row>
    <row r="164" spans="1:9" x14ac:dyDescent="0.3">
      <c r="A164" t="s">
        <v>1625</v>
      </c>
      <c r="B164" t="s">
        <v>946</v>
      </c>
      <c r="C164" t="s">
        <v>1758</v>
      </c>
      <c r="D164" t="s">
        <v>23</v>
      </c>
      <c r="E164" t="s">
        <v>969</v>
      </c>
      <c r="F164" t="s">
        <v>563</v>
      </c>
      <c r="G164" s="1" t="str">
        <f>HYPERLINK("https://ovidsp.ovid.com/ovidweb.cgi?T=JS&amp;NEWS=n&amp;CSC=Y&amp;PAGE=toc&amp;D=yrovft&amp;AN=00023727-000000000-00000","https://ovidsp.ovid.com/ovidweb.cgi?T=JS&amp;NEWS=n&amp;CSC=Y&amp;PAGE=toc&amp;D=yrovft&amp;AN=00023727-000000000-00000")</f>
        <v>https://ovidsp.ovid.com/ovidweb.cgi?T=JS&amp;NEWS=n&amp;CSC=Y&amp;PAGE=toc&amp;D=yrovft&amp;AN=00023727-000000000-00000</v>
      </c>
      <c r="H164" t="s">
        <v>138</v>
      </c>
      <c r="I164" t="s">
        <v>1647</v>
      </c>
    </row>
    <row r="165" spans="1:9" x14ac:dyDescent="0.3">
      <c r="A165" t="s">
        <v>993</v>
      </c>
      <c r="B165" t="s">
        <v>1179</v>
      </c>
      <c r="C165" t="s">
        <v>212</v>
      </c>
      <c r="D165" t="s">
        <v>23</v>
      </c>
      <c r="E165" t="s">
        <v>1444</v>
      </c>
      <c r="F165" t="s">
        <v>382</v>
      </c>
      <c r="G165" s="1" t="str">
        <f>HYPERLINK("https://ovidsp.ovid.com/ovidweb.cgi?T=JS&amp;NEWS=n&amp;CSC=Y&amp;PAGE=toc&amp;D=yrovft&amp;AN=00004010-000000000-00000","https://ovidsp.ovid.com/ovidweb.cgi?T=JS&amp;NEWS=n&amp;CSC=Y&amp;PAGE=toc&amp;D=yrovft&amp;AN=00004010-000000000-00000")</f>
        <v>https://ovidsp.ovid.com/ovidweb.cgi?T=JS&amp;NEWS=n&amp;CSC=Y&amp;PAGE=toc&amp;D=yrovft&amp;AN=00004010-000000000-00000</v>
      </c>
      <c r="H165" t="s">
        <v>1404</v>
      </c>
      <c r="I165" t="s">
        <v>1234</v>
      </c>
    </row>
    <row r="166" spans="1:9" x14ac:dyDescent="0.3">
      <c r="A166" t="s">
        <v>1482</v>
      </c>
      <c r="B166" t="s">
        <v>1836</v>
      </c>
      <c r="C166" t="s">
        <v>465</v>
      </c>
      <c r="D166" t="s">
        <v>23</v>
      </c>
      <c r="E166" t="s">
        <v>1032</v>
      </c>
      <c r="F166" t="s">
        <v>810</v>
      </c>
      <c r="G166" s="1" t="str">
        <f>HYPERLINK("https://ovidsp.ovid.com/ovidweb.cgi?T=JS&amp;NEWS=n&amp;CSC=Y&amp;PAGE=toc&amp;D=yrovft&amp;AN=00004032-000000000-00000","https://ovidsp.ovid.com/ovidweb.cgi?T=JS&amp;NEWS=n&amp;CSC=Y&amp;PAGE=toc&amp;D=yrovft&amp;AN=00004032-000000000-00000")</f>
        <v>https://ovidsp.ovid.com/ovidweb.cgi?T=JS&amp;NEWS=n&amp;CSC=Y&amp;PAGE=toc&amp;D=yrovft&amp;AN=00004032-000000000-00000</v>
      </c>
      <c r="H166" s="1" t="s">
        <v>1883</v>
      </c>
      <c r="I166" t="s">
        <v>487</v>
      </c>
    </row>
    <row r="167" spans="1:9" x14ac:dyDescent="0.3">
      <c r="A167" t="s">
        <v>586</v>
      </c>
      <c r="B167" t="s">
        <v>386</v>
      </c>
      <c r="C167" t="s">
        <v>500</v>
      </c>
      <c r="D167" t="s">
        <v>23</v>
      </c>
      <c r="E167" t="s">
        <v>1312</v>
      </c>
      <c r="F167" t="s">
        <v>943</v>
      </c>
      <c r="G167" s="1" t="str">
        <f>HYPERLINK("https://ovidsp.ovid.com/ovidweb.cgi?T=JS&amp;NEWS=n&amp;CSC=Y&amp;PAGE=toc&amp;D=yrovft&amp;AN=01271221-000000000-00000","https://ovidsp.ovid.com/ovidweb.cgi?T=JS&amp;NEWS=n&amp;CSC=Y&amp;PAGE=toc&amp;D=yrovft&amp;AN=01271221-000000000-00000")</f>
        <v>https://ovidsp.ovid.com/ovidweb.cgi?T=JS&amp;NEWS=n&amp;CSC=Y&amp;PAGE=toc&amp;D=yrovft&amp;AN=01271221-000000000-00000</v>
      </c>
      <c r="H167" t="s">
        <v>1343</v>
      </c>
      <c r="I167" t="s">
        <v>794</v>
      </c>
    </row>
    <row r="168" spans="1:9" x14ac:dyDescent="0.3">
      <c r="A168" t="s">
        <v>1721</v>
      </c>
      <c r="B168" t="s">
        <v>1208</v>
      </c>
      <c r="C168" t="s">
        <v>1329</v>
      </c>
      <c r="D168" t="s">
        <v>23</v>
      </c>
      <c r="E168" t="s">
        <v>228</v>
      </c>
      <c r="F168" t="s">
        <v>563</v>
      </c>
      <c r="G168" s="1" t="str">
        <f>HYPERLINK("https://ovidsp.ovid.com/ovidweb.cgi?T=JS&amp;NEWS=n&amp;CSC=Y&amp;PAGE=toc&amp;D=yrovft&amp;AN=02009842-000000000-00000","https://ovidsp.ovid.com/ovidweb.cgi?T=JS&amp;NEWS=n&amp;CSC=Y&amp;PAGE=toc&amp;D=yrovft&amp;AN=02009842-000000000-00000")</f>
        <v>https://ovidsp.ovid.com/ovidweb.cgi?T=JS&amp;NEWS=n&amp;CSC=Y&amp;PAGE=toc&amp;D=yrovft&amp;AN=02009842-000000000-00000</v>
      </c>
      <c r="H168" t="s">
        <v>1395</v>
      </c>
      <c r="I168" t="s">
        <v>794</v>
      </c>
    </row>
    <row r="169" spans="1:9" x14ac:dyDescent="0.3">
      <c r="A169" t="s">
        <v>1808</v>
      </c>
      <c r="B169" t="s">
        <v>543</v>
      </c>
      <c r="C169" t="s">
        <v>150</v>
      </c>
      <c r="D169" t="s">
        <v>23</v>
      </c>
      <c r="E169" t="s">
        <v>1032</v>
      </c>
      <c r="F169" t="s">
        <v>563</v>
      </c>
      <c r="G169" s="1" t="str">
        <f>HYPERLINK("https://ovidsp.ovid.com/ovidweb.cgi?T=JS&amp;NEWS=n&amp;CSC=Y&amp;PAGE=toc&amp;D=yrovft&amp;AN=00004650-000000000-00000","https://ovidsp.ovid.com/ovidweb.cgi?T=JS&amp;NEWS=n&amp;CSC=Y&amp;PAGE=toc&amp;D=yrovft&amp;AN=00004650-000000000-00000")</f>
        <v>https://ovidsp.ovid.com/ovidweb.cgi?T=JS&amp;NEWS=n&amp;CSC=Y&amp;PAGE=toc&amp;D=yrovft&amp;AN=00004650-000000000-00000</v>
      </c>
      <c r="H169" t="s">
        <v>560</v>
      </c>
      <c r="I169" t="s">
        <v>268</v>
      </c>
    </row>
    <row r="170" spans="1:9" x14ac:dyDescent="0.3">
      <c r="A170" t="s">
        <v>245</v>
      </c>
      <c r="B170" t="s">
        <v>1673</v>
      </c>
      <c r="C170" t="s">
        <v>1587</v>
      </c>
      <c r="D170" t="s">
        <v>23</v>
      </c>
      <c r="E170" t="s">
        <v>1174</v>
      </c>
      <c r="F170" t="s">
        <v>563</v>
      </c>
      <c r="G170" s="1" t="str">
        <f>HYPERLINK("https://ovidsp.ovid.com/ovidweb.cgi?T=JS&amp;NEWS=n&amp;CSC=Y&amp;PAGE=toc&amp;D=yrovft&amp;AN=01845097-000000000-00000","https://ovidsp.ovid.com/ovidweb.cgi?T=JS&amp;NEWS=n&amp;CSC=Y&amp;PAGE=toc&amp;D=yrovft&amp;AN=01845097-000000000-00000")</f>
        <v>https://ovidsp.ovid.com/ovidweb.cgi?T=JS&amp;NEWS=n&amp;CSC=Y&amp;PAGE=toc&amp;D=yrovft&amp;AN=01845097-000000000-00000</v>
      </c>
      <c r="H170" t="s">
        <v>711</v>
      </c>
      <c r="I170" t="s">
        <v>1745</v>
      </c>
    </row>
    <row r="171" spans="1:9" x14ac:dyDescent="0.3">
      <c r="A171" t="s">
        <v>1739</v>
      </c>
      <c r="B171" t="s">
        <v>789</v>
      </c>
      <c r="C171" t="s">
        <v>1466</v>
      </c>
      <c r="D171" t="s">
        <v>23</v>
      </c>
      <c r="E171" t="s">
        <v>608</v>
      </c>
      <c r="F171" t="s">
        <v>943</v>
      </c>
      <c r="G171" s="1" t="str">
        <f>HYPERLINK("https://ovidsp.ovid.com/ovidweb.cgi?T=JS&amp;NEWS=n&amp;CSC=Y&amp;PAGE=toc&amp;D=yrovft&amp;AN=00004045-000000000-00000","https://ovidsp.ovid.com/ovidweb.cgi?T=JS&amp;NEWS=n&amp;CSC=Y&amp;PAGE=toc&amp;D=yrovft&amp;AN=00004045-000000000-00000")</f>
        <v>https://ovidsp.ovid.com/ovidweb.cgi?T=JS&amp;NEWS=n&amp;CSC=Y&amp;PAGE=toc&amp;D=yrovft&amp;AN=00004045-000000000-00000</v>
      </c>
      <c r="H171" t="s">
        <v>1208</v>
      </c>
      <c r="I171" t="s">
        <v>1745</v>
      </c>
    </row>
    <row r="172" spans="1:9" x14ac:dyDescent="0.3">
      <c r="A172" t="s">
        <v>719</v>
      </c>
      <c r="B172" t="s">
        <v>830</v>
      </c>
      <c r="C172" t="s">
        <v>750</v>
      </c>
      <c r="D172" t="s">
        <v>23</v>
      </c>
      <c r="E172" t="s">
        <v>1169</v>
      </c>
      <c r="F172" t="s">
        <v>810</v>
      </c>
      <c r="G172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H172" t="s">
        <v>49</v>
      </c>
      <c r="I172" t="s">
        <v>794</v>
      </c>
    </row>
    <row r="173" spans="1:9" x14ac:dyDescent="0.3">
      <c r="A173" t="s">
        <v>1056</v>
      </c>
      <c r="B173" t="s">
        <v>1208</v>
      </c>
      <c r="C173" t="s">
        <v>876</v>
      </c>
      <c r="D173" t="s">
        <v>23</v>
      </c>
      <c r="E173" t="s">
        <v>567</v>
      </c>
      <c r="F173" t="s">
        <v>382</v>
      </c>
      <c r="G173" s="1" t="str">
        <f>HYPERLINK("https://ovidsp.ovid.com/ovidweb.cgi?T=JS&amp;NEWS=n&amp;CSC=Y&amp;PAGE=toc&amp;D=yrovft&amp;AN=01276162-000000000-00000","https://ovidsp.ovid.com/ovidweb.cgi?T=JS&amp;NEWS=n&amp;CSC=Y&amp;PAGE=toc&amp;D=yrovft&amp;AN=01276162-000000000-00000")</f>
        <v>https://ovidsp.ovid.com/ovidweb.cgi?T=JS&amp;NEWS=n&amp;CSC=Y&amp;PAGE=toc&amp;D=yrovft&amp;AN=01276162-000000000-00000</v>
      </c>
      <c r="H173" t="s">
        <v>978</v>
      </c>
      <c r="I173" t="s">
        <v>1646</v>
      </c>
    </row>
    <row r="174" spans="1:9" x14ac:dyDescent="0.3">
      <c r="A174" t="s">
        <v>1419</v>
      </c>
      <c r="B174" t="s">
        <v>1208</v>
      </c>
      <c r="C174" t="s">
        <v>1111</v>
      </c>
      <c r="D174" t="s">
        <v>23</v>
      </c>
      <c r="E174" t="s">
        <v>576</v>
      </c>
      <c r="F174" t="s">
        <v>382</v>
      </c>
      <c r="G174" s="1" t="str">
        <f>HYPERLINK("https://ovidsp.ovid.com/ovidweb.cgi?T=JS&amp;NEWS=n&amp;CSC=Y&amp;PAGE=toc&amp;D=yrovft&amp;AN=02154767-000000000-00000","https://ovidsp.ovid.com/ovidweb.cgi?T=JS&amp;NEWS=n&amp;CSC=Y&amp;PAGE=toc&amp;D=yrovft&amp;AN=02154767-000000000-00000")</f>
        <v>https://ovidsp.ovid.com/ovidweb.cgi?T=JS&amp;NEWS=n&amp;CSC=Y&amp;PAGE=toc&amp;D=yrovft&amp;AN=02154767-000000000-00000</v>
      </c>
      <c r="H174" t="s">
        <v>1438</v>
      </c>
      <c r="I174" t="s">
        <v>794</v>
      </c>
    </row>
    <row r="175" spans="1:9" x14ac:dyDescent="0.3">
      <c r="A175" t="s">
        <v>1244</v>
      </c>
      <c r="B175" t="s">
        <v>1172</v>
      </c>
      <c r="C175" t="s">
        <v>761</v>
      </c>
      <c r="D175" t="s">
        <v>23</v>
      </c>
      <c r="E175" t="s">
        <v>1114</v>
      </c>
      <c r="F175" t="s">
        <v>382</v>
      </c>
      <c r="G175" s="1" t="str">
        <f>HYPERLINK("https://ovidsp.ovid.com/ovidweb.cgi?T=JS&amp;NEWS=n&amp;CSC=Y&amp;PAGE=toc&amp;D=yrovft&amp;AN=00001163-000000000-00000","https://ovidsp.ovid.com/ovidweb.cgi?T=JS&amp;NEWS=n&amp;CSC=Y&amp;PAGE=toc&amp;D=yrovft&amp;AN=00001163-000000000-00000")</f>
        <v>https://ovidsp.ovid.com/ovidweb.cgi?T=JS&amp;NEWS=n&amp;CSC=Y&amp;PAGE=toc&amp;D=yrovft&amp;AN=00001163-000000000-00000</v>
      </c>
      <c r="H175" t="s">
        <v>361</v>
      </c>
      <c r="I175" t="s">
        <v>1745</v>
      </c>
    </row>
    <row r="176" spans="1:9" x14ac:dyDescent="0.3">
      <c r="A176" t="s">
        <v>1304</v>
      </c>
      <c r="B176" t="s">
        <v>1203</v>
      </c>
      <c r="C176" t="s">
        <v>1784</v>
      </c>
      <c r="D176" t="s">
        <v>23</v>
      </c>
      <c r="E176" t="s">
        <v>1024</v>
      </c>
      <c r="F176" t="s">
        <v>382</v>
      </c>
      <c r="G176" s="1" t="str">
        <f>HYPERLINK("https://ovidsp.ovid.com/ovidweb.cgi?T=JS&amp;NEWS=n&amp;CSC=Y&amp;PAGE=toc&amp;D=yrovft&amp;AN=02211172-000000000-00000","https://ovidsp.ovid.com/ovidweb.cgi?T=JS&amp;NEWS=n&amp;CSC=Y&amp;PAGE=toc&amp;D=yrovft&amp;AN=02211172-000000000-00000")</f>
        <v>https://ovidsp.ovid.com/ovidweb.cgi?T=JS&amp;NEWS=n&amp;CSC=Y&amp;PAGE=toc&amp;D=yrovft&amp;AN=02211172-000000000-00000</v>
      </c>
      <c r="H176" t="s">
        <v>1048</v>
      </c>
      <c r="I176" t="s">
        <v>1208</v>
      </c>
    </row>
    <row r="177" spans="1:9" x14ac:dyDescent="0.3">
      <c r="A177" t="s">
        <v>540</v>
      </c>
      <c r="B177" t="s">
        <v>1208</v>
      </c>
      <c r="C177" t="s">
        <v>817</v>
      </c>
      <c r="D177" t="s">
        <v>23</v>
      </c>
      <c r="E177" t="s">
        <v>1414</v>
      </c>
      <c r="F177" t="s">
        <v>563</v>
      </c>
      <c r="G177" s="1" t="str">
        <f>HYPERLINK("https://ovidsp.ovid.com/ovidweb.cgi?T=JS&amp;NEWS=n&amp;CSC=Y&amp;PAGE=toc&amp;D=yrovft&amp;AN=00019048-000000000-00000","https://ovidsp.ovid.com/ovidweb.cgi?T=JS&amp;NEWS=n&amp;CSC=Y&amp;PAGE=toc&amp;D=yrovft&amp;AN=00019048-000000000-00000")</f>
        <v>https://ovidsp.ovid.com/ovidweb.cgi?T=JS&amp;NEWS=n&amp;CSC=Y&amp;PAGE=toc&amp;D=yrovft&amp;AN=00019048-000000000-00000</v>
      </c>
      <c r="H177" t="s">
        <v>1570</v>
      </c>
      <c r="I177" t="s">
        <v>794</v>
      </c>
    </row>
    <row r="178" spans="1:9" x14ac:dyDescent="0.3">
      <c r="A178" t="s">
        <v>1284</v>
      </c>
      <c r="B178" t="s">
        <v>1208</v>
      </c>
      <c r="C178" t="s">
        <v>595</v>
      </c>
      <c r="D178" t="s">
        <v>23</v>
      </c>
      <c r="E178" t="s">
        <v>1535</v>
      </c>
      <c r="F178" t="s">
        <v>782</v>
      </c>
      <c r="G178" s="1" t="str">
        <f>HYPERLINK("https://ovidsp.ovid.com/ovidweb.cgi?T=JS&amp;NEWS=n&amp;CSC=Y&amp;PAGE=toc&amp;D=yrovft&amp;AN=02123149-000000000-00000","https://ovidsp.ovid.com/ovidweb.cgi?T=JS&amp;NEWS=n&amp;CSC=Y&amp;PAGE=toc&amp;D=yrovft&amp;AN=02123149-000000000-00000")</f>
        <v>https://ovidsp.ovid.com/ovidweb.cgi?T=JS&amp;NEWS=n&amp;CSC=Y&amp;PAGE=toc&amp;D=yrovft&amp;AN=02123149-000000000-00000</v>
      </c>
      <c r="H178" t="s">
        <v>733</v>
      </c>
      <c r="I178" t="s">
        <v>794</v>
      </c>
    </row>
    <row r="179" spans="1:9" x14ac:dyDescent="0.3">
      <c r="A179" t="s">
        <v>1681</v>
      </c>
      <c r="B179" t="s">
        <v>1543</v>
      </c>
      <c r="C179" t="s">
        <v>273</v>
      </c>
      <c r="D179" t="s">
        <v>23</v>
      </c>
      <c r="E179" t="s">
        <v>1114</v>
      </c>
      <c r="F179" t="s">
        <v>1869</v>
      </c>
      <c r="G179" s="1" t="str">
        <f>HYPERLINK("https://ovidsp.ovid.com/ovidweb.cgi?T=JS&amp;NEWS=n&amp;CSC=Y&amp;PAGE=toc&amp;D=yrovft&amp;AN=00126772-000000000-00000","https://ovidsp.ovid.com/ovidweb.cgi?T=JS&amp;NEWS=n&amp;CSC=Y&amp;PAGE=toc&amp;D=yrovft&amp;AN=00126772-000000000-00000")</f>
        <v>https://ovidsp.ovid.com/ovidweb.cgi?T=JS&amp;NEWS=n&amp;CSC=Y&amp;PAGE=toc&amp;D=yrovft&amp;AN=00126772-000000000-00000</v>
      </c>
      <c r="H179" t="s">
        <v>1208</v>
      </c>
      <c r="I179" t="s">
        <v>268</v>
      </c>
    </row>
    <row r="180" spans="1:9" x14ac:dyDescent="0.3">
      <c r="A180" t="s">
        <v>1367</v>
      </c>
      <c r="B180" t="s">
        <v>1208</v>
      </c>
      <c r="C180" t="s">
        <v>398</v>
      </c>
      <c r="D180" t="s">
        <v>23</v>
      </c>
      <c r="E180" t="s">
        <v>573</v>
      </c>
      <c r="F180" t="s">
        <v>810</v>
      </c>
      <c r="G180" s="1" t="str">
        <f>HYPERLINK("https://ovidsp.ovid.com/ovidweb.cgi?T=JS&amp;NEWS=n&amp;CSC=Y&amp;PAGE=toc&amp;D=yrovft&amp;AN=02273976-000000000-00000","https://ovidsp.ovid.com/ovidweb.cgi?T=JS&amp;NEWS=n&amp;CSC=Y&amp;PAGE=toc&amp;D=yrovft&amp;AN=02273976-000000000-00000")</f>
        <v>https://ovidsp.ovid.com/ovidweb.cgi?T=JS&amp;NEWS=n&amp;CSC=Y&amp;PAGE=toc&amp;D=yrovft&amp;AN=02273976-000000000-00000</v>
      </c>
      <c r="H180" t="s">
        <v>1238</v>
      </c>
      <c r="I180" t="s">
        <v>794</v>
      </c>
    </row>
    <row r="181" spans="1:9" x14ac:dyDescent="0.3">
      <c r="A181" t="s">
        <v>178</v>
      </c>
      <c r="B181" t="s">
        <v>1208</v>
      </c>
      <c r="C181" t="s">
        <v>541</v>
      </c>
      <c r="D181" t="s">
        <v>23</v>
      </c>
      <c r="E181" t="s">
        <v>289</v>
      </c>
      <c r="F181" t="s">
        <v>782</v>
      </c>
      <c r="G181" s="1" t="str">
        <f>HYPERLINK("https://ovidsp.ovid.com/ovidweb.cgi?T=JS&amp;NEWS=n&amp;CSC=Y&amp;PAGE=toc&amp;D=yrovft&amp;AN=02273912-000000000-00000","https://ovidsp.ovid.com/ovidweb.cgi?T=JS&amp;NEWS=n&amp;CSC=Y&amp;PAGE=toc&amp;D=yrovft&amp;AN=02273912-000000000-00000")</f>
        <v>https://ovidsp.ovid.com/ovidweb.cgi?T=JS&amp;NEWS=n&amp;CSC=Y&amp;PAGE=toc&amp;D=yrovft&amp;AN=02273912-000000000-00000</v>
      </c>
      <c r="H181" t="s">
        <v>30</v>
      </c>
      <c r="I181" t="s">
        <v>1234</v>
      </c>
    </row>
    <row r="182" spans="1:9" x14ac:dyDescent="0.3">
      <c r="A182" t="s">
        <v>1788</v>
      </c>
      <c r="B182" t="s">
        <v>1455</v>
      </c>
      <c r="C182" t="s">
        <v>1208</v>
      </c>
      <c r="D182" t="s">
        <v>23</v>
      </c>
      <c r="E182" t="s">
        <v>1819</v>
      </c>
      <c r="F182" t="s">
        <v>382</v>
      </c>
      <c r="G182" s="1" t="str">
        <f>HYPERLINK("https://ovidsp.ovid.com/ovidweb.cgi?T=JS&amp;NEWS=n&amp;CSC=Y&amp;PAGE=toc&amp;D=yrovft&amp;AN=00004311-000000000-00000","https://ovidsp.ovid.com/ovidweb.cgi?T=JS&amp;NEWS=n&amp;CSC=Y&amp;PAGE=toc&amp;D=yrovft&amp;AN=00004311-000000000-00000")</f>
        <v>https://ovidsp.ovid.com/ovidweb.cgi?T=JS&amp;NEWS=n&amp;CSC=Y&amp;PAGE=toc&amp;D=yrovft&amp;AN=00004311-000000000-00000</v>
      </c>
      <c r="H182" t="s">
        <v>504</v>
      </c>
      <c r="I182" t="s">
        <v>72</v>
      </c>
    </row>
    <row r="183" spans="1:9" x14ac:dyDescent="0.3">
      <c r="A183" t="s">
        <v>486</v>
      </c>
      <c r="B183" t="s">
        <v>698</v>
      </c>
      <c r="C183" t="s">
        <v>775</v>
      </c>
      <c r="D183" t="s">
        <v>23</v>
      </c>
      <c r="E183" t="s">
        <v>1414</v>
      </c>
      <c r="F183" t="s">
        <v>563</v>
      </c>
      <c r="G183" s="1" t="str">
        <f>HYPERLINK("https://ovidsp.ovid.com/ovidweb.cgi?T=JS&amp;NEWS=n&amp;CSC=Y&amp;PAGE=toc&amp;D=yrovft&amp;AN=00004850-000000000-00000","https://ovidsp.ovid.com/ovidweb.cgi?T=JS&amp;NEWS=n&amp;CSC=Y&amp;PAGE=toc&amp;D=yrovft&amp;AN=00004850-000000000-00000")</f>
        <v>https://ovidsp.ovid.com/ovidweb.cgi?T=JS&amp;NEWS=n&amp;CSC=Y&amp;PAGE=toc&amp;D=yrovft&amp;AN=00004850-000000000-00000</v>
      </c>
      <c r="H183" t="s">
        <v>1858</v>
      </c>
      <c r="I183" t="s">
        <v>1278</v>
      </c>
    </row>
    <row r="184" spans="1:9" x14ac:dyDescent="0.3">
      <c r="A184" t="s">
        <v>1250</v>
      </c>
      <c r="B184" t="s">
        <v>1561</v>
      </c>
      <c r="C184" t="s">
        <v>1865</v>
      </c>
      <c r="D184" t="s">
        <v>23</v>
      </c>
      <c r="E184" t="s">
        <v>1204</v>
      </c>
      <c r="F184" t="s">
        <v>100</v>
      </c>
      <c r="G184" s="1" t="str">
        <f>HYPERLINK("https://ovidsp.ovid.com/ovidweb.cgi?T=JS&amp;NEWS=n&amp;CSC=Y&amp;PAGE=toc&amp;D=yrovft&amp;AN=00021668-000000000-00000","https://ovidsp.ovid.com/ovidweb.cgi?T=JS&amp;NEWS=n&amp;CSC=Y&amp;PAGE=toc&amp;D=yrovft&amp;AN=00021668-000000000-00000")</f>
        <v>https://ovidsp.ovid.com/ovidweb.cgi?T=JS&amp;NEWS=n&amp;CSC=Y&amp;PAGE=toc&amp;D=yrovft&amp;AN=00021668-000000000-00000</v>
      </c>
      <c r="H184" t="s">
        <v>1208</v>
      </c>
      <c r="I184" t="s">
        <v>1208</v>
      </c>
    </row>
    <row r="185" spans="1:9" x14ac:dyDescent="0.3">
      <c r="A185" t="s">
        <v>1164</v>
      </c>
      <c r="B185" t="s">
        <v>588</v>
      </c>
      <c r="C185" t="s">
        <v>1844</v>
      </c>
      <c r="D185" t="s">
        <v>23</v>
      </c>
      <c r="E185" t="s">
        <v>1431</v>
      </c>
      <c r="F185" t="s">
        <v>1036</v>
      </c>
      <c r="G185" s="1" t="str">
        <f>HYPERLINK("https://ovidsp.ovid.com/ovidweb.cgi?T=JS&amp;NEWS=n&amp;CSC=Y&amp;PAGE=toc&amp;D=yrovft&amp;AN=01787381-000000000-00000","https://ovidsp.ovid.com/ovidweb.cgi?T=JS&amp;NEWS=n&amp;CSC=Y&amp;PAGE=toc&amp;D=yrovft&amp;AN=01787381-000000000-00000")</f>
        <v>https://ovidsp.ovid.com/ovidweb.cgi?T=JS&amp;NEWS=n&amp;CSC=Y&amp;PAGE=toc&amp;D=yrovft&amp;AN=01787381-000000000-00000</v>
      </c>
      <c r="H185" t="s">
        <v>451</v>
      </c>
      <c r="I185" t="s">
        <v>794</v>
      </c>
    </row>
    <row r="186" spans="1:9" x14ac:dyDescent="0.3">
      <c r="A186" t="s">
        <v>1164</v>
      </c>
      <c r="B186" t="s">
        <v>588</v>
      </c>
      <c r="C186" t="s">
        <v>1844</v>
      </c>
      <c r="D186" t="s">
        <v>23</v>
      </c>
      <c r="E186" t="s">
        <v>248</v>
      </c>
      <c r="F186" t="s">
        <v>1431</v>
      </c>
      <c r="G186" s="1" t="str">
        <f>HYPERLINK("https://ovidsp.ovid.com/ovidweb.cgi?T=JS&amp;NEWS=n&amp;CSC=Y&amp;PAGE=toc&amp;D=yrovft&amp;AN=01258363-000000000-00000","https://ovidsp.ovid.com/ovidweb.cgi?T=JS&amp;NEWS=n&amp;CSC=Y&amp;PAGE=toc&amp;D=yrovft&amp;AN=01258363-000000000-00000")</f>
        <v>https://ovidsp.ovid.com/ovidweb.cgi?T=JS&amp;NEWS=n&amp;CSC=Y&amp;PAGE=toc&amp;D=yrovft&amp;AN=01258363-000000000-00000</v>
      </c>
      <c r="H186" t="s">
        <v>1208</v>
      </c>
      <c r="I186" t="s">
        <v>794</v>
      </c>
    </row>
    <row r="187" spans="1:9" x14ac:dyDescent="0.3">
      <c r="A187" t="s">
        <v>388</v>
      </c>
      <c r="B187" t="s">
        <v>441</v>
      </c>
      <c r="C187" t="s">
        <v>1125</v>
      </c>
      <c r="D187" t="s">
        <v>23</v>
      </c>
      <c r="E187" t="s">
        <v>918</v>
      </c>
      <c r="F187" t="s">
        <v>563</v>
      </c>
      <c r="G187" s="1" t="str">
        <f>HYPERLINK("https://ovidsp.ovid.com/ovidweb.cgi?T=JS&amp;NEWS=n&amp;CSC=Y&amp;PAGE=toc&amp;D=yrovft&amp;AN=00004347-000000000-00000","https://ovidsp.ovid.com/ovidweb.cgi?T=JS&amp;NEWS=n&amp;CSC=Y&amp;PAGE=toc&amp;D=yrovft&amp;AN=00004347-000000000-00000")</f>
        <v>https://ovidsp.ovid.com/ovidweb.cgi?T=JS&amp;NEWS=n&amp;CSC=Y&amp;PAGE=toc&amp;D=yrovft&amp;AN=00004347-000000000-00000</v>
      </c>
      <c r="H187" t="s">
        <v>802</v>
      </c>
      <c r="I187" t="s">
        <v>1799</v>
      </c>
    </row>
    <row r="188" spans="1:9" x14ac:dyDescent="0.3">
      <c r="A188" t="s">
        <v>903</v>
      </c>
      <c r="B188" t="s">
        <v>664</v>
      </c>
      <c r="C188" t="s">
        <v>1134</v>
      </c>
      <c r="D188" t="s">
        <v>23</v>
      </c>
      <c r="E188" t="s">
        <v>407</v>
      </c>
      <c r="F188" t="s">
        <v>810</v>
      </c>
      <c r="G188" s="1" t="str">
        <f>HYPERLINK("https://ovidsp.ovid.com/ovidweb.cgi?T=JS&amp;NEWS=n&amp;CSC=Y&amp;PAGE=toc&amp;D=yrovft&amp;AN=00004356-000000000-00000","https://ovidsp.ovid.com/ovidweb.cgi?T=JS&amp;NEWS=n&amp;CSC=Y&amp;PAGE=toc&amp;D=yrovft&amp;AN=00004356-000000000-00000")</f>
        <v>https://ovidsp.ovid.com/ovidweb.cgi?T=JS&amp;NEWS=n&amp;CSC=Y&amp;PAGE=toc&amp;D=yrovft&amp;AN=00004356-000000000-00000</v>
      </c>
      <c r="H188" t="s">
        <v>1574</v>
      </c>
      <c r="I188" t="s">
        <v>1299</v>
      </c>
    </row>
    <row r="189" spans="1:9" x14ac:dyDescent="0.3">
      <c r="A189" t="s">
        <v>1675</v>
      </c>
      <c r="B189" t="s">
        <v>1208</v>
      </c>
      <c r="C189" t="s">
        <v>875</v>
      </c>
      <c r="D189" t="s">
        <v>23</v>
      </c>
      <c r="E189" t="s">
        <v>937</v>
      </c>
      <c r="F189" t="s">
        <v>382</v>
      </c>
      <c r="G189" s="1" t="str">
        <f>HYPERLINK("https://ovidsp.ovid.com/ovidweb.cgi?T=JS&amp;NEWS=n&amp;CSC=Y&amp;PAGE=toc&amp;D=yrovft&amp;AN=01279778-000000000-00000","https://ovidsp.ovid.com/ovidweb.cgi?T=JS&amp;NEWS=n&amp;CSC=Y&amp;PAGE=toc&amp;D=yrovft&amp;AN=01279778-000000000-00000")</f>
        <v>https://ovidsp.ovid.com/ovidweb.cgi?T=JS&amp;NEWS=n&amp;CSC=Y&amp;PAGE=toc&amp;D=yrovft&amp;AN=01279778-000000000-00000</v>
      </c>
      <c r="H189" t="s">
        <v>14</v>
      </c>
      <c r="I189" t="s">
        <v>794</v>
      </c>
    </row>
    <row r="190" spans="1:9" x14ac:dyDescent="0.3">
      <c r="A190" t="s">
        <v>1091</v>
      </c>
      <c r="B190" t="s">
        <v>1208</v>
      </c>
      <c r="C190" t="s">
        <v>1116</v>
      </c>
      <c r="D190" t="s">
        <v>23</v>
      </c>
      <c r="E190" t="s">
        <v>1525</v>
      </c>
      <c r="F190" t="s">
        <v>782</v>
      </c>
      <c r="G190" s="1" t="str">
        <f>HYPERLINK("https://ovidsp.ovid.com/ovidweb.cgi?T=JS&amp;NEWS=n&amp;CSC=Y&amp;PAGE=toc&amp;D=yrovft&amp;AN=01943953-000000000-00000","https://ovidsp.ovid.com/ovidweb.cgi?T=JS&amp;NEWS=n&amp;CSC=Y&amp;PAGE=toc&amp;D=yrovft&amp;AN=01943953-000000000-00000")</f>
        <v>https://ovidsp.ovid.com/ovidweb.cgi?T=JS&amp;NEWS=n&amp;CSC=Y&amp;PAGE=toc&amp;D=yrovft&amp;AN=01943953-000000000-00000</v>
      </c>
      <c r="H190" t="s">
        <v>824</v>
      </c>
      <c r="I190" t="s">
        <v>794</v>
      </c>
    </row>
    <row r="191" spans="1:9" x14ac:dyDescent="0.3">
      <c r="A191" t="s">
        <v>1408</v>
      </c>
      <c r="B191" t="s">
        <v>1208</v>
      </c>
      <c r="C191" t="s">
        <v>758</v>
      </c>
      <c r="D191" t="s">
        <v>23</v>
      </c>
      <c r="E191" t="s">
        <v>1174</v>
      </c>
      <c r="F191" t="s">
        <v>382</v>
      </c>
      <c r="G191" s="1" t="str">
        <f>HYPERLINK("https://ovidsp.ovid.com/ovidweb.cgi?T=JS&amp;NEWS=n&amp;CSC=Y&amp;PAGE=toc&amp;D=yrovft&amp;AN=02272498-000000000-00000","https://ovidsp.ovid.com/ovidweb.cgi?T=JS&amp;NEWS=n&amp;CSC=Y&amp;PAGE=toc&amp;D=yrovft&amp;AN=02272498-000000000-00000")</f>
        <v>https://ovidsp.ovid.com/ovidweb.cgi?T=JS&amp;NEWS=n&amp;CSC=Y&amp;PAGE=toc&amp;D=yrovft&amp;AN=02272498-000000000-00000</v>
      </c>
      <c r="H191" t="s">
        <v>770</v>
      </c>
      <c r="I191" t="s">
        <v>794</v>
      </c>
    </row>
    <row r="192" spans="1:9" x14ac:dyDescent="0.3">
      <c r="A192" t="s">
        <v>246</v>
      </c>
      <c r="B192" t="s">
        <v>1208</v>
      </c>
      <c r="C192" t="s">
        <v>1124</v>
      </c>
      <c r="D192" t="s">
        <v>23</v>
      </c>
      <c r="E192" t="s">
        <v>1525</v>
      </c>
      <c r="F192" t="s">
        <v>782</v>
      </c>
      <c r="G192" s="1" t="str">
        <f>HYPERLINK("https://ovidsp.ovid.com/ovidweb.cgi?T=JS&amp;NEWS=n&amp;CSC=Y&amp;PAGE=toc&amp;D=yrovft&amp;AN=02174540-000000000-00000","https://ovidsp.ovid.com/ovidweb.cgi?T=JS&amp;NEWS=n&amp;CSC=Y&amp;PAGE=toc&amp;D=yrovft&amp;AN=02174540-000000000-00000")</f>
        <v>https://ovidsp.ovid.com/ovidweb.cgi?T=JS&amp;NEWS=n&amp;CSC=Y&amp;PAGE=toc&amp;D=yrovft&amp;AN=02174540-000000000-00000</v>
      </c>
      <c r="H192" t="s">
        <v>1705</v>
      </c>
      <c r="I192" t="s">
        <v>1646</v>
      </c>
    </row>
    <row r="193" spans="1:9" x14ac:dyDescent="0.3">
      <c r="A193" t="s">
        <v>678</v>
      </c>
      <c r="B193" t="s">
        <v>1208</v>
      </c>
      <c r="C193" t="s">
        <v>818</v>
      </c>
      <c r="D193" t="s">
        <v>23</v>
      </c>
      <c r="E193" t="s">
        <v>1610</v>
      </c>
      <c r="F193" t="s">
        <v>563</v>
      </c>
      <c r="G193" s="1" t="str">
        <f>HYPERLINK("https://ovidsp.ovid.com/ovidweb.cgi?T=JS&amp;NEWS=n&amp;CSC=Y&amp;PAGE=toc&amp;D=yrovft&amp;AN=02054256-000000000-00000","https://ovidsp.ovid.com/ovidweb.cgi?T=JS&amp;NEWS=n&amp;CSC=Y&amp;PAGE=toc&amp;D=yrovft&amp;AN=02054256-000000000-00000")</f>
        <v>https://ovidsp.ovid.com/ovidweb.cgi?T=JS&amp;NEWS=n&amp;CSC=Y&amp;PAGE=toc&amp;D=yrovft&amp;AN=02054256-000000000-00000</v>
      </c>
      <c r="H193" t="s">
        <v>728</v>
      </c>
      <c r="I193" t="s">
        <v>631</v>
      </c>
    </row>
    <row r="194" spans="1:9" x14ac:dyDescent="0.3">
      <c r="A194" t="s">
        <v>1266</v>
      </c>
      <c r="B194" t="s">
        <v>1208</v>
      </c>
      <c r="C194" t="s">
        <v>417</v>
      </c>
      <c r="D194" t="s">
        <v>23</v>
      </c>
      <c r="E194" t="s">
        <v>907</v>
      </c>
      <c r="F194" t="s">
        <v>810</v>
      </c>
      <c r="G194" s="1" t="str">
        <f>HYPERLINK("https://ovidsp.ovid.com/ovidweb.cgi?T=JS&amp;NEWS=n&amp;CSC=Y&amp;PAGE=toc&amp;D=yrovft&amp;AN=02014405-000000000-00000","https://ovidsp.ovid.com/ovidweb.cgi?T=JS&amp;NEWS=n&amp;CSC=Y&amp;PAGE=toc&amp;D=yrovft&amp;AN=02014405-000000000-00000")</f>
        <v>https://ovidsp.ovid.com/ovidweb.cgi?T=JS&amp;NEWS=n&amp;CSC=Y&amp;PAGE=toc&amp;D=yrovft&amp;AN=02014405-000000000-00000</v>
      </c>
      <c r="H194" t="s">
        <v>1785</v>
      </c>
      <c r="I194" t="s">
        <v>481</v>
      </c>
    </row>
    <row r="195" spans="1:9" x14ac:dyDescent="0.3">
      <c r="A195" t="s">
        <v>1371</v>
      </c>
      <c r="B195" t="s">
        <v>206</v>
      </c>
      <c r="C195" t="s">
        <v>1208</v>
      </c>
      <c r="D195" t="s">
        <v>23</v>
      </c>
      <c r="E195" t="s">
        <v>1833</v>
      </c>
      <c r="F195" t="s">
        <v>382</v>
      </c>
      <c r="G195" s="1" t="str">
        <f>HYPERLINK("https://ovidsp.ovid.com/ovidweb.cgi?T=JS&amp;NEWS=n&amp;CSC=Y&amp;PAGE=toc&amp;D=yrovft&amp;AN=00004397-000000000-00000","https://ovidsp.ovid.com/ovidweb.cgi?T=JS&amp;NEWS=n&amp;CSC=Y&amp;PAGE=toc&amp;D=yrovft&amp;AN=00004397-000000000-00000")</f>
        <v>https://ovidsp.ovid.com/ovidweb.cgi?T=JS&amp;NEWS=n&amp;CSC=Y&amp;PAGE=toc&amp;D=yrovft&amp;AN=00004397-000000000-00000</v>
      </c>
      <c r="H195" t="s">
        <v>198</v>
      </c>
      <c r="I195" t="s">
        <v>481</v>
      </c>
    </row>
    <row r="196" spans="1:9" x14ac:dyDescent="0.3">
      <c r="A196" t="s">
        <v>1352</v>
      </c>
      <c r="B196" t="s">
        <v>1047</v>
      </c>
      <c r="C196" t="s">
        <v>3</v>
      </c>
      <c r="D196" t="s">
        <v>23</v>
      </c>
      <c r="E196" t="s">
        <v>1120</v>
      </c>
      <c r="F196" t="s">
        <v>810</v>
      </c>
      <c r="G196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H196" t="s">
        <v>700</v>
      </c>
      <c r="I196" t="s">
        <v>794</v>
      </c>
    </row>
    <row r="197" spans="1:9" x14ac:dyDescent="0.3">
      <c r="A197" t="s">
        <v>1658</v>
      </c>
      <c r="B197" t="s">
        <v>1208</v>
      </c>
      <c r="C197" t="s">
        <v>476</v>
      </c>
      <c r="D197" t="s">
        <v>23</v>
      </c>
      <c r="E197" t="s">
        <v>1470</v>
      </c>
      <c r="F197" t="s">
        <v>1405</v>
      </c>
      <c r="G197" s="1" t="str">
        <f>HYPERLINK("https://ovidsp.ovid.com/ovidweb.cgi?T=JS&amp;NEWS=n&amp;CSC=Y&amp;PAGE=toc&amp;D=yrovft&amp;AN=01893704-000000000-00000","https://ovidsp.ovid.com/ovidweb.cgi?T=JS&amp;NEWS=n&amp;CSC=Y&amp;PAGE=toc&amp;D=yrovft&amp;AN=01893704-000000000-00000")</f>
        <v>https://ovidsp.ovid.com/ovidweb.cgi?T=JS&amp;NEWS=n&amp;CSC=Y&amp;PAGE=toc&amp;D=yrovft&amp;AN=01893704-000000000-00000</v>
      </c>
      <c r="H197" t="s">
        <v>1462</v>
      </c>
      <c r="I197" t="s">
        <v>794</v>
      </c>
    </row>
    <row r="198" spans="1:9" x14ac:dyDescent="0.3">
      <c r="A198" t="s">
        <v>845</v>
      </c>
      <c r="B198" t="s">
        <v>1208</v>
      </c>
      <c r="C198" t="s">
        <v>637</v>
      </c>
      <c r="D198" t="s">
        <v>23</v>
      </c>
      <c r="E198" t="s">
        <v>73</v>
      </c>
      <c r="F198" t="s">
        <v>563</v>
      </c>
      <c r="G198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H198" t="s">
        <v>1655</v>
      </c>
      <c r="I198" t="s">
        <v>794</v>
      </c>
    </row>
    <row r="199" spans="1:9" x14ac:dyDescent="0.3">
      <c r="A199" t="s">
        <v>1387</v>
      </c>
      <c r="B199" t="s">
        <v>125</v>
      </c>
      <c r="C199" t="s">
        <v>498</v>
      </c>
      <c r="D199" t="s">
        <v>23</v>
      </c>
      <c r="E199" t="s">
        <v>1204</v>
      </c>
      <c r="F199" t="s">
        <v>563</v>
      </c>
      <c r="G199" s="1" t="str">
        <f>HYPERLINK("https://ovidsp.ovid.com/ovidweb.cgi?T=JS&amp;NEWS=n&amp;CSC=Y&amp;PAGE=toc&amp;D=yrovft&amp;AN=01720610-000000000-00000","https://ovidsp.ovid.com/ovidweb.cgi?T=JS&amp;NEWS=n&amp;CSC=Y&amp;PAGE=toc&amp;D=yrovft&amp;AN=01720610-000000000-00000")</f>
        <v>https://ovidsp.ovid.com/ovidweb.cgi?T=JS&amp;NEWS=n&amp;CSC=Y&amp;PAGE=toc&amp;D=yrovft&amp;AN=01720610-000000000-00000</v>
      </c>
      <c r="H199" t="s">
        <v>422</v>
      </c>
      <c r="I199" t="s">
        <v>701</v>
      </c>
    </row>
    <row r="200" spans="1:9" x14ac:dyDescent="0.3">
      <c r="A200" t="s">
        <v>1090</v>
      </c>
      <c r="B200" t="s">
        <v>6</v>
      </c>
      <c r="C200" t="s">
        <v>1196</v>
      </c>
      <c r="D200" t="s">
        <v>23</v>
      </c>
      <c r="E200" t="s">
        <v>1644</v>
      </c>
      <c r="F200" t="s">
        <v>810</v>
      </c>
      <c r="G200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H200" t="s">
        <v>842</v>
      </c>
      <c r="I200" t="s">
        <v>1799</v>
      </c>
    </row>
    <row r="201" spans="1:9" x14ac:dyDescent="0.3">
      <c r="A201" t="s">
        <v>1809</v>
      </c>
      <c r="B201" t="s">
        <v>1078</v>
      </c>
      <c r="C201" t="s">
        <v>1208</v>
      </c>
      <c r="D201" t="s">
        <v>23</v>
      </c>
      <c r="E201" t="s">
        <v>1217</v>
      </c>
      <c r="F201" t="s">
        <v>210</v>
      </c>
      <c r="G201" s="1" t="str">
        <f>HYPERLINK("https://ovidsp.ovid.com/ovidweb.cgi?T=JS&amp;NEWS=n&amp;CSC=Y&amp;PAGE=toc&amp;D=yrovft&amp;AN=01938924-000000000-00000","https://ovidsp.ovid.com/ovidweb.cgi?T=JS&amp;NEWS=n&amp;CSC=Y&amp;PAGE=toc&amp;D=yrovft&amp;AN=01938924-000000000-00000")</f>
        <v>https://ovidsp.ovid.com/ovidweb.cgi?T=JS&amp;NEWS=n&amp;CSC=Y&amp;PAGE=toc&amp;D=yrovft&amp;AN=01938924-000000000-00000</v>
      </c>
      <c r="H201" t="s">
        <v>132</v>
      </c>
      <c r="I201" t="s">
        <v>1100</v>
      </c>
    </row>
    <row r="202" spans="1:9" x14ac:dyDescent="0.3">
      <c r="A202" t="s">
        <v>826</v>
      </c>
      <c r="B202" t="s">
        <v>1208</v>
      </c>
      <c r="C202" t="s">
        <v>1253</v>
      </c>
      <c r="D202" t="s">
        <v>23</v>
      </c>
      <c r="E202" t="s">
        <v>1351</v>
      </c>
      <c r="F202" t="s">
        <v>382</v>
      </c>
      <c r="G202" s="1" t="str">
        <f>HYPERLINK("https://ovidsp.ovid.com/ovidweb.cgi?T=JS&amp;NEWS=n&amp;CSC=Y&amp;PAGE=toc&amp;D=yrovft&amp;AN=02205615-000000000-00000","https://ovidsp.ovid.com/ovidweb.cgi?T=JS&amp;NEWS=n&amp;CSC=Y&amp;PAGE=toc&amp;D=yrovft&amp;AN=02205615-000000000-00000")</f>
        <v>https://ovidsp.ovid.com/ovidweb.cgi?T=JS&amp;NEWS=n&amp;CSC=Y&amp;PAGE=toc&amp;D=yrovft&amp;AN=02205615-000000000-00000</v>
      </c>
      <c r="H202" t="s">
        <v>1208</v>
      </c>
      <c r="I202" t="s">
        <v>1208</v>
      </c>
    </row>
    <row r="203" spans="1:9" x14ac:dyDescent="0.3">
      <c r="A203" t="s">
        <v>866</v>
      </c>
      <c r="B203" t="s">
        <v>1208</v>
      </c>
      <c r="C203" t="s">
        <v>527</v>
      </c>
      <c r="D203" t="s">
        <v>23</v>
      </c>
      <c r="E203" t="s">
        <v>1132</v>
      </c>
      <c r="F203" t="s">
        <v>563</v>
      </c>
      <c r="G203" s="1" t="str">
        <f>HYPERLINK("https://ovidsp.ovid.com/ovidweb.cgi?T=JS&amp;NEWS=n&amp;CSC=Y&amp;PAGE=toc&amp;D=yrovft&amp;AN=02174543-000000000-00000","https://ovidsp.ovid.com/ovidweb.cgi?T=JS&amp;NEWS=n&amp;CSC=Y&amp;PAGE=toc&amp;D=yrovft&amp;AN=02174543-000000000-00000")</f>
        <v>https://ovidsp.ovid.com/ovidweb.cgi?T=JS&amp;NEWS=n&amp;CSC=Y&amp;PAGE=toc&amp;D=yrovft&amp;AN=02174543-000000000-00000</v>
      </c>
      <c r="H203" t="s">
        <v>1208</v>
      </c>
      <c r="I203" t="s">
        <v>1208</v>
      </c>
    </row>
    <row r="204" spans="1:9" x14ac:dyDescent="0.3">
      <c r="A204" t="s">
        <v>1533</v>
      </c>
      <c r="B204" t="s">
        <v>1257</v>
      </c>
      <c r="C204" t="s">
        <v>1208</v>
      </c>
      <c r="D204" t="s">
        <v>23</v>
      </c>
      <c r="E204" t="s">
        <v>567</v>
      </c>
      <c r="F204" t="s">
        <v>1217</v>
      </c>
      <c r="G204" s="1" t="str">
        <f>HYPERLINK("https://ovidsp.ovid.com/ovidweb.cgi?T=JS&amp;NEWS=n&amp;CSC=Y&amp;PAGE=toc&amp;D=yrovft&amp;AN=01583928-000000000-00000","https://ovidsp.ovid.com/ovidweb.cgi?T=JS&amp;NEWS=n&amp;CSC=Y&amp;PAGE=toc&amp;D=yrovft&amp;AN=01583928-000000000-00000")</f>
        <v>https://ovidsp.ovid.com/ovidweb.cgi?T=JS&amp;NEWS=n&amp;CSC=Y&amp;PAGE=toc&amp;D=yrovft&amp;AN=01583928-000000000-00000</v>
      </c>
      <c r="H204" t="s">
        <v>1208</v>
      </c>
      <c r="I204" t="s">
        <v>1192</v>
      </c>
    </row>
    <row r="205" spans="1:9" x14ac:dyDescent="0.3">
      <c r="A205" t="s">
        <v>1635</v>
      </c>
      <c r="B205" t="s">
        <v>975</v>
      </c>
      <c r="C205" t="s">
        <v>890</v>
      </c>
      <c r="D205" t="s">
        <v>23</v>
      </c>
      <c r="E205" t="s">
        <v>963</v>
      </c>
      <c r="F205" t="s">
        <v>1150</v>
      </c>
      <c r="G205" s="1" t="str">
        <f>HYPERLINK("https://ovidsp.ovid.com/ovidweb.cgi?T=JS&amp;NEWS=n&amp;CSC=Y&amp;PAGE=toc&amp;D=yrovft&amp;AN=01238579-000000000-00000","https://ovidsp.ovid.com/ovidweb.cgi?T=JS&amp;NEWS=n&amp;CSC=Y&amp;PAGE=toc&amp;D=yrovft&amp;AN=01238579-000000000-00000")</f>
        <v>https://ovidsp.ovid.com/ovidweb.cgi?T=JS&amp;NEWS=n&amp;CSC=Y&amp;PAGE=toc&amp;D=yrovft&amp;AN=01238579-000000000-00000</v>
      </c>
      <c r="H205" t="s">
        <v>1208</v>
      </c>
      <c r="I205" t="s">
        <v>794</v>
      </c>
    </row>
    <row r="206" spans="1:9" x14ac:dyDescent="0.3">
      <c r="A206" t="s">
        <v>921</v>
      </c>
      <c r="B206" t="s">
        <v>1208</v>
      </c>
      <c r="C206" t="s">
        <v>366</v>
      </c>
      <c r="D206" t="s">
        <v>23</v>
      </c>
      <c r="E206" t="s">
        <v>723</v>
      </c>
      <c r="F206" t="s">
        <v>382</v>
      </c>
      <c r="G206" s="1" t="str">
        <f>HYPERLINK("https://ovidsp.ovid.com/ovidweb.cgi?T=JS&amp;NEWS=n&amp;CSC=Y&amp;PAGE=toc&amp;D=yrovft&amp;AN=01932788-000000000-00000","https://ovidsp.ovid.com/ovidweb.cgi?T=JS&amp;NEWS=n&amp;CSC=Y&amp;PAGE=toc&amp;D=yrovft&amp;AN=01932788-000000000-00000")</f>
        <v>https://ovidsp.ovid.com/ovidweb.cgi?T=JS&amp;NEWS=n&amp;CSC=Y&amp;PAGE=toc&amp;D=yrovft&amp;AN=01932788-000000000-00000</v>
      </c>
      <c r="H206" t="s">
        <v>1814</v>
      </c>
      <c r="I206" t="s">
        <v>1299</v>
      </c>
    </row>
    <row r="207" spans="1:9" x14ac:dyDescent="0.3">
      <c r="A207" t="s">
        <v>885</v>
      </c>
      <c r="B207" t="s">
        <v>1208</v>
      </c>
      <c r="C207" t="s">
        <v>822</v>
      </c>
      <c r="D207" t="s">
        <v>23</v>
      </c>
      <c r="E207" t="s">
        <v>1276</v>
      </c>
      <c r="F207" t="s">
        <v>382</v>
      </c>
      <c r="G207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H207" t="s">
        <v>460</v>
      </c>
      <c r="I207" t="s">
        <v>794</v>
      </c>
    </row>
    <row r="208" spans="1:9" x14ac:dyDescent="0.3">
      <c r="A208" t="s">
        <v>1301</v>
      </c>
      <c r="B208" t="s">
        <v>1208</v>
      </c>
      <c r="C208" t="s">
        <v>1873</v>
      </c>
      <c r="D208" t="s">
        <v>23</v>
      </c>
      <c r="E208" t="s">
        <v>1351</v>
      </c>
      <c r="F208" t="s">
        <v>1405</v>
      </c>
      <c r="G208" s="1" t="str">
        <f>HYPERLINK("https://ovidsp.ovid.com/ovidweb.cgi?T=JS&amp;NEWS=n&amp;CSC=Y&amp;PAGE=toc&amp;D=yrovft&amp;AN=02186170-000000000-00000","https://ovidsp.ovid.com/ovidweb.cgi?T=JS&amp;NEWS=n&amp;CSC=Y&amp;PAGE=toc&amp;D=yrovft&amp;AN=02186170-000000000-00000")</f>
        <v>https://ovidsp.ovid.com/ovidweb.cgi?T=JS&amp;NEWS=n&amp;CSC=Y&amp;PAGE=toc&amp;D=yrovft&amp;AN=02186170-000000000-00000</v>
      </c>
      <c r="H208" t="s">
        <v>1538</v>
      </c>
      <c r="I208" t="s">
        <v>794</v>
      </c>
    </row>
    <row r="209" spans="1:9" x14ac:dyDescent="0.3">
      <c r="A209" t="s">
        <v>1652</v>
      </c>
      <c r="B209" t="s">
        <v>1208</v>
      </c>
      <c r="C209" t="s">
        <v>1446</v>
      </c>
      <c r="D209" t="s">
        <v>23</v>
      </c>
      <c r="E209" t="s">
        <v>710</v>
      </c>
      <c r="F209" t="s">
        <v>710</v>
      </c>
      <c r="G209" s="1" t="str">
        <f>HYPERLINK("https://ovidsp.ovid.com/ovidweb.cgi?T=JS&amp;NEWS=n&amp;CSC=Y&amp;PAGE=toc&amp;D=yrovft&amp;AN=02275438-000000000-00000","https://ovidsp.ovid.com/ovidweb.cgi?T=JS&amp;NEWS=n&amp;CSC=Y&amp;PAGE=toc&amp;D=yrovft&amp;AN=02275438-000000000-00000")</f>
        <v>https://ovidsp.ovid.com/ovidweb.cgi?T=JS&amp;NEWS=n&amp;CSC=Y&amp;PAGE=toc&amp;D=yrovft&amp;AN=02275438-000000000-00000</v>
      </c>
      <c r="H209" t="s">
        <v>1046</v>
      </c>
      <c r="I209" t="s">
        <v>1208</v>
      </c>
    </row>
    <row r="210" spans="1:9" x14ac:dyDescent="0.3">
      <c r="A210" t="s">
        <v>601</v>
      </c>
      <c r="B210" t="s">
        <v>1677</v>
      </c>
      <c r="C210" t="s">
        <v>1764</v>
      </c>
      <c r="D210" t="s">
        <v>23</v>
      </c>
      <c r="E210" t="s">
        <v>68</v>
      </c>
      <c r="F210" t="s">
        <v>382</v>
      </c>
      <c r="G210" s="1" t="str">
        <f>HYPERLINK("https://ovidsp.ovid.com/ovidweb.cgi?T=JS&amp;NEWS=n&amp;CSC=Y&amp;PAGE=toc&amp;D=yrovft&amp;AN=00124743-000000000-00000","https://ovidsp.ovid.com/ovidweb.cgi?T=JS&amp;NEWS=n&amp;CSC=Y&amp;PAGE=toc&amp;D=yrovft&amp;AN=00124743-000000000-00000")</f>
        <v>https://ovidsp.ovid.com/ovidweb.cgi?T=JS&amp;NEWS=n&amp;CSC=Y&amp;PAGE=toc&amp;D=yrovft&amp;AN=00124743-000000000-00000</v>
      </c>
      <c r="H210" t="s">
        <v>671</v>
      </c>
      <c r="I210" t="s">
        <v>794</v>
      </c>
    </row>
    <row r="211" spans="1:9" x14ac:dyDescent="0.3">
      <c r="A211" t="s">
        <v>379</v>
      </c>
      <c r="B211" t="s">
        <v>765</v>
      </c>
      <c r="C211" t="s">
        <v>515</v>
      </c>
      <c r="D211" t="s">
        <v>23</v>
      </c>
      <c r="E211" t="s">
        <v>1120</v>
      </c>
      <c r="F211" t="s">
        <v>563</v>
      </c>
      <c r="G211" s="1" t="str">
        <f>HYPERLINK("https://ovidsp.ovid.com/ovidweb.cgi?T=JS&amp;NEWS=n&amp;CSC=Y&amp;PAGE=toc&amp;D=yrovft&amp;AN=00005110-000000000-00000","https://ovidsp.ovid.com/ovidweb.cgi?T=JS&amp;NEWS=n&amp;CSC=Y&amp;PAGE=toc&amp;D=yrovft&amp;AN=00005110-000000000-00000")</f>
        <v>https://ovidsp.ovid.com/ovidweb.cgi?T=JS&amp;NEWS=n&amp;CSC=Y&amp;PAGE=toc&amp;D=yrovft&amp;AN=00005110-000000000-00000</v>
      </c>
      <c r="H211" t="s">
        <v>339</v>
      </c>
      <c r="I211" t="s">
        <v>268</v>
      </c>
    </row>
    <row r="212" spans="1:9" x14ac:dyDescent="0.3">
      <c r="A212" t="s">
        <v>1643</v>
      </c>
      <c r="B212" t="s">
        <v>352</v>
      </c>
      <c r="C212" t="s">
        <v>396</v>
      </c>
      <c r="D212" t="s">
        <v>23</v>
      </c>
      <c r="E212" t="s">
        <v>1773</v>
      </c>
      <c r="F212" t="s">
        <v>1405</v>
      </c>
      <c r="G212" s="1" t="str">
        <f>HYPERLINK("https://ovidsp.ovid.com/ovidweb.cgi?T=JS&amp;NEWS=n&amp;CSC=Y&amp;PAGE=toc&amp;D=yrovft&amp;AN=01445442-000000000-00000","https://ovidsp.ovid.com/ovidweb.cgi?T=JS&amp;NEWS=n&amp;CSC=Y&amp;PAGE=toc&amp;D=yrovft&amp;AN=01445442-000000000-00000")</f>
        <v>https://ovidsp.ovid.com/ovidweb.cgi?T=JS&amp;NEWS=n&amp;CSC=Y&amp;PAGE=toc&amp;D=yrovft&amp;AN=01445442-000000000-00000</v>
      </c>
      <c r="H212" t="s">
        <v>1368</v>
      </c>
      <c r="I212" t="s">
        <v>631</v>
      </c>
    </row>
    <row r="213" spans="1:9" x14ac:dyDescent="0.3">
      <c r="A213" t="s">
        <v>1821</v>
      </c>
      <c r="B213" t="s">
        <v>634</v>
      </c>
      <c r="C213" t="s">
        <v>1618</v>
      </c>
      <c r="D213" t="s">
        <v>23</v>
      </c>
      <c r="E213" t="s">
        <v>1349</v>
      </c>
      <c r="F213" t="s">
        <v>563</v>
      </c>
      <c r="G213" s="1" t="str">
        <f>HYPERLINK("https://ovidsp.ovid.com/ovidweb.cgi?T=JS&amp;NEWS=n&amp;CSC=Y&amp;PAGE=toc&amp;D=yrovft&amp;AN=01709760-000000000-00000","https://ovidsp.ovid.com/ovidweb.cgi?T=JS&amp;NEWS=n&amp;CSC=Y&amp;PAGE=toc&amp;D=yrovft&amp;AN=01709760-000000000-00000")</f>
        <v>https://ovidsp.ovid.com/ovidweb.cgi?T=JS&amp;NEWS=n&amp;CSC=Y&amp;PAGE=toc&amp;D=yrovft&amp;AN=01709760-000000000-00000</v>
      </c>
      <c r="H213" t="s">
        <v>1362</v>
      </c>
      <c r="I213" t="s">
        <v>1208</v>
      </c>
    </row>
    <row r="214" spans="1:9" x14ac:dyDescent="0.3">
      <c r="A214" t="s">
        <v>784</v>
      </c>
      <c r="B214" t="s">
        <v>1479</v>
      </c>
      <c r="C214" t="s">
        <v>650</v>
      </c>
      <c r="D214" t="s">
        <v>23</v>
      </c>
      <c r="E214" t="s">
        <v>762</v>
      </c>
      <c r="F214" t="s">
        <v>208</v>
      </c>
      <c r="G214" s="1" t="str">
        <f>HYPERLINK("https://ovidsp.ovid.com/ovidweb.cgi?T=JS&amp;NEWS=n&amp;CSC=Y&amp;PAGE=toc&amp;D=yrovft&amp;AN=00124645-000000000-00000","https://ovidsp.ovid.com/ovidweb.cgi?T=JS&amp;NEWS=n&amp;CSC=Y&amp;PAGE=toc&amp;D=yrovft&amp;AN=00124645-000000000-00000")</f>
        <v>https://ovidsp.ovid.com/ovidweb.cgi?T=JS&amp;NEWS=n&amp;CSC=Y&amp;PAGE=toc&amp;D=yrovft&amp;AN=00124645-000000000-00000</v>
      </c>
      <c r="H214" t="s">
        <v>1208</v>
      </c>
      <c r="I214" t="s">
        <v>268</v>
      </c>
    </row>
    <row r="215" spans="1:9" x14ac:dyDescent="0.3">
      <c r="A215" t="s">
        <v>791</v>
      </c>
      <c r="B215" t="s">
        <v>1761</v>
      </c>
      <c r="C215" t="s">
        <v>928</v>
      </c>
      <c r="D215" t="s">
        <v>23</v>
      </c>
      <c r="E215" t="s">
        <v>1120</v>
      </c>
      <c r="F215" t="s">
        <v>992</v>
      </c>
      <c r="G215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H215" t="s">
        <v>1171</v>
      </c>
      <c r="I215" t="s">
        <v>1647</v>
      </c>
    </row>
    <row r="216" spans="1:9" x14ac:dyDescent="0.3">
      <c r="A216" t="s">
        <v>104</v>
      </c>
      <c r="B216" t="s">
        <v>598</v>
      </c>
      <c r="C216" t="s">
        <v>1208</v>
      </c>
      <c r="D216" t="s">
        <v>23</v>
      </c>
      <c r="E216" t="s">
        <v>619</v>
      </c>
      <c r="F216" t="s">
        <v>382</v>
      </c>
      <c r="G216" s="1" t="str">
        <f>HYPERLINK("https://ovidsp.ovid.com/ovidweb.cgi?T=JS&amp;NEWS=n&amp;CSC=Y&amp;PAGE=toc&amp;D=yrovft&amp;AN=01592394-000000000-00000","https://ovidsp.ovid.com/ovidweb.cgi?T=JS&amp;NEWS=n&amp;CSC=Y&amp;PAGE=toc&amp;D=yrovft&amp;AN=01592394-000000000-00000")</f>
        <v>https://ovidsp.ovid.com/ovidweb.cgi?T=JS&amp;NEWS=n&amp;CSC=Y&amp;PAGE=toc&amp;D=yrovft&amp;AN=01592394-000000000-00000</v>
      </c>
      <c r="H216" t="s">
        <v>1649</v>
      </c>
      <c r="I216" t="s">
        <v>701</v>
      </c>
    </row>
    <row r="217" spans="1:9" x14ac:dyDescent="0.3">
      <c r="A217" t="s">
        <v>1141</v>
      </c>
      <c r="B217" t="s">
        <v>628</v>
      </c>
      <c r="C217" t="s">
        <v>694</v>
      </c>
      <c r="D217" t="s">
        <v>23</v>
      </c>
      <c r="E217" t="s">
        <v>343</v>
      </c>
      <c r="F217" t="s">
        <v>782</v>
      </c>
      <c r="G217" s="1" t="str">
        <f>HYPERLINK("https://ovidsp.ovid.com/ovidweb.cgi?T=JS&amp;NEWS=n&amp;CSC=Y&amp;PAGE=toc&amp;D=yrovft&amp;AN=01271255-000000000-00000","https://ovidsp.ovid.com/ovidweb.cgi?T=JS&amp;NEWS=n&amp;CSC=Y&amp;PAGE=toc&amp;D=yrovft&amp;AN=01271255-000000000-00000")</f>
        <v>https://ovidsp.ovid.com/ovidweb.cgi?T=JS&amp;NEWS=n&amp;CSC=Y&amp;PAGE=toc&amp;D=yrovft&amp;AN=01271255-000000000-00000</v>
      </c>
      <c r="H217" t="s">
        <v>1742</v>
      </c>
      <c r="I217" t="s">
        <v>1511</v>
      </c>
    </row>
    <row r="218" spans="1:9" x14ac:dyDescent="0.3">
      <c r="A218" t="s">
        <v>196</v>
      </c>
      <c r="B218" t="s">
        <v>1200</v>
      </c>
      <c r="C218" t="s">
        <v>1480</v>
      </c>
      <c r="D218" t="s">
        <v>23</v>
      </c>
      <c r="E218" t="s">
        <v>1723</v>
      </c>
      <c r="F218" t="s">
        <v>1405</v>
      </c>
      <c r="G218" s="1" t="str">
        <f>HYPERLINK("https://ovidsp.ovid.com/ovidweb.cgi?T=JS&amp;NEWS=n&amp;CSC=Y&amp;PAGE=toc&amp;D=yrovft&amp;AN=00060867-000000000-00000","https://ovidsp.ovid.com/ovidweb.cgi?T=JS&amp;NEWS=n&amp;CSC=Y&amp;PAGE=toc&amp;D=yrovft&amp;AN=00060867-000000000-00000")</f>
        <v>https://ovidsp.ovid.com/ovidweb.cgi?T=JS&amp;NEWS=n&amp;CSC=Y&amp;PAGE=toc&amp;D=yrovft&amp;AN=00060867-000000000-00000</v>
      </c>
      <c r="H218" t="s">
        <v>28</v>
      </c>
      <c r="I218" t="s">
        <v>1565</v>
      </c>
    </row>
    <row r="219" spans="1:9" x14ac:dyDescent="0.3">
      <c r="A219" t="s">
        <v>440</v>
      </c>
      <c r="B219" t="s">
        <v>906</v>
      </c>
      <c r="C219" t="s">
        <v>1261</v>
      </c>
      <c r="D219" t="s">
        <v>23</v>
      </c>
      <c r="E219" t="s">
        <v>1049</v>
      </c>
      <c r="F219" t="s">
        <v>782</v>
      </c>
      <c r="G219" s="1" t="str">
        <f>HYPERLINK("https://ovidsp.ovid.com/ovidweb.cgi?T=JS&amp;NEWS=n&amp;CSC=Y&amp;PAGE=toc&amp;D=yrovft&amp;AN=02274916-000000000-00000","https://ovidsp.ovid.com/ovidweb.cgi?T=JS&amp;NEWS=n&amp;CSC=Y&amp;PAGE=toc&amp;D=yrovft&amp;AN=02274916-000000000-00000")</f>
        <v>https://ovidsp.ovid.com/ovidweb.cgi?T=JS&amp;NEWS=n&amp;CSC=Y&amp;PAGE=toc&amp;D=yrovft&amp;AN=02274916-000000000-00000</v>
      </c>
      <c r="H219" t="s">
        <v>1215</v>
      </c>
      <c r="I219" t="s">
        <v>1447</v>
      </c>
    </row>
    <row r="220" spans="1:9" x14ac:dyDescent="0.3">
      <c r="A220" t="s">
        <v>704</v>
      </c>
      <c r="B220" t="s">
        <v>1837</v>
      </c>
      <c r="C220" t="s">
        <v>263</v>
      </c>
      <c r="D220" t="s">
        <v>23</v>
      </c>
      <c r="E220" t="s">
        <v>1032</v>
      </c>
      <c r="F220" t="s">
        <v>382</v>
      </c>
      <c r="G220" s="1" t="str">
        <f>HYPERLINK("https://ovidsp.ovid.com/ovidweb.cgi?T=JS&amp;NEWS=n&amp;CSC=Y&amp;PAGE=toc&amp;D=yrovft&amp;AN=00004479-000000000-00000","https://ovidsp.ovid.com/ovidweb.cgi?T=JS&amp;NEWS=n&amp;CSC=Y&amp;PAGE=toc&amp;D=yrovft&amp;AN=00004479-000000000-00000")</f>
        <v>https://ovidsp.ovid.com/ovidweb.cgi?T=JS&amp;NEWS=n&amp;CSC=Y&amp;PAGE=toc&amp;D=yrovft&amp;AN=00004479-000000000-00000</v>
      </c>
      <c r="H220" t="s">
        <v>1136</v>
      </c>
      <c r="I220" t="s">
        <v>1105</v>
      </c>
    </row>
    <row r="221" spans="1:9" x14ac:dyDescent="0.3">
      <c r="A221" t="s">
        <v>1598</v>
      </c>
      <c r="B221" t="s">
        <v>1042</v>
      </c>
      <c r="C221" t="s">
        <v>1208</v>
      </c>
      <c r="D221" t="s">
        <v>23</v>
      </c>
      <c r="E221" t="s">
        <v>1414</v>
      </c>
      <c r="F221" t="s">
        <v>878</v>
      </c>
      <c r="G221" s="1" t="str">
        <f>HYPERLINK("https://ovidsp.ovid.com/ovidweb.cgi?T=JS&amp;NEWS=n&amp;CSC=Y&amp;PAGE=toc&amp;D=yrovft&amp;AN=00128594-000000000-00000","https://ovidsp.ovid.com/ovidweb.cgi?T=JS&amp;NEWS=n&amp;CSC=Y&amp;PAGE=toc&amp;D=yrovft&amp;AN=00128594-000000000-00000")</f>
        <v>https://ovidsp.ovid.com/ovidweb.cgi?T=JS&amp;NEWS=n&amp;CSC=Y&amp;PAGE=toc&amp;D=yrovft&amp;AN=00128594-000000000-00000</v>
      </c>
      <c r="H221" t="s">
        <v>1208</v>
      </c>
      <c r="I221" t="s">
        <v>72</v>
      </c>
    </row>
    <row r="222" spans="1:9" x14ac:dyDescent="0.3">
      <c r="A222" t="s">
        <v>1123</v>
      </c>
      <c r="B222" t="s">
        <v>1208</v>
      </c>
      <c r="C222" t="s">
        <v>211</v>
      </c>
      <c r="D222" t="s">
        <v>23</v>
      </c>
      <c r="E222" t="s">
        <v>1773</v>
      </c>
      <c r="F222" t="s">
        <v>1623</v>
      </c>
      <c r="G222" s="1" t="str">
        <f>HYPERLINK("https://ovidsp.ovid.com/ovidweb.cgi?T=JS&amp;NEWS=n&amp;CSC=Y&amp;PAGE=toc&amp;D=yrovft&amp;AN=01436970-000000000-00000","https://ovidsp.ovid.com/ovidweb.cgi?T=JS&amp;NEWS=n&amp;CSC=Y&amp;PAGE=toc&amp;D=yrovft&amp;AN=01436970-000000000-00000")</f>
        <v>https://ovidsp.ovid.com/ovidweb.cgi?T=JS&amp;NEWS=n&amp;CSC=Y&amp;PAGE=toc&amp;D=yrovft&amp;AN=01436970-000000000-00000</v>
      </c>
      <c r="H222" t="s">
        <v>568</v>
      </c>
      <c r="I222" t="s">
        <v>1874</v>
      </c>
    </row>
    <row r="223" spans="1:9" x14ac:dyDescent="0.3">
      <c r="A223" t="s">
        <v>1376</v>
      </c>
      <c r="B223" t="s">
        <v>1011</v>
      </c>
      <c r="C223" t="s">
        <v>1112</v>
      </c>
      <c r="D223" t="s">
        <v>23</v>
      </c>
      <c r="E223" t="s">
        <v>1120</v>
      </c>
      <c r="F223" t="s">
        <v>94</v>
      </c>
      <c r="G223" s="1" t="str">
        <f>HYPERLINK("https://ovidsp.ovid.com/ovidweb.cgi?T=JS&amp;NEWS=n&amp;CSC=Y&amp;PAGE=toc&amp;D=yrovft&amp;AN=00008483-000000000-00000","https://ovidsp.ovid.com/ovidweb.cgi?T=JS&amp;NEWS=n&amp;CSC=Y&amp;PAGE=toc&amp;D=yrovft&amp;AN=00008483-000000000-00000")</f>
        <v>https://ovidsp.ovid.com/ovidweb.cgi?T=JS&amp;NEWS=n&amp;CSC=Y&amp;PAGE=toc&amp;D=yrovft&amp;AN=00008483-000000000-00000</v>
      </c>
      <c r="H223" t="s">
        <v>1208</v>
      </c>
      <c r="I223" t="s">
        <v>794</v>
      </c>
    </row>
    <row r="224" spans="1:9" x14ac:dyDescent="0.3">
      <c r="A224" t="s">
        <v>737</v>
      </c>
      <c r="B224" t="s">
        <v>187</v>
      </c>
      <c r="C224" t="s">
        <v>85</v>
      </c>
      <c r="D224" t="s">
        <v>23</v>
      </c>
      <c r="E224" t="s">
        <v>319</v>
      </c>
      <c r="F224" t="s">
        <v>563</v>
      </c>
      <c r="G224" s="1" t="str">
        <f>HYPERLINK("https://ovidsp.ovid.com/ovidweb.cgi?T=JS&amp;NEWS=n&amp;CSC=Y&amp;PAGE=toc&amp;D=yrovft&amp;AN=01273116-000000000-00000","https://ovidsp.ovid.com/ovidweb.cgi?T=JS&amp;NEWS=n&amp;CSC=Y&amp;PAGE=toc&amp;D=yrovft&amp;AN=01273116-000000000-00000")</f>
        <v>https://ovidsp.ovid.com/ovidweb.cgi?T=JS&amp;NEWS=n&amp;CSC=Y&amp;PAGE=toc&amp;D=yrovft&amp;AN=01273116-000000000-00000</v>
      </c>
      <c r="H224" t="s">
        <v>522</v>
      </c>
      <c r="I224" t="s">
        <v>1734</v>
      </c>
    </row>
    <row r="225" spans="1:9" x14ac:dyDescent="0.3">
      <c r="A225" t="s">
        <v>1374</v>
      </c>
      <c r="B225" t="s">
        <v>1148</v>
      </c>
      <c r="C225" t="s">
        <v>1236</v>
      </c>
      <c r="D225" t="s">
        <v>23</v>
      </c>
      <c r="E225" t="s">
        <v>296</v>
      </c>
      <c r="F225" t="s">
        <v>563</v>
      </c>
      <c r="G225" s="1" t="str">
        <f>HYPERLINK("https://ovidsp.ovid.com/ovidweb.cgi?T=JS&amp;NEWS=n&amp;CSC=Y&amp;PAGE=toc&amp;D=yrovft&amp;AN=01244665-000000000-00000","https://ovidsp.ovid.com/ovidweb.cgi?T=JS&amp;NEWS=n&amp;CSC=Y&amp;PAGE=toc&amp;D=yrovft&amp;AN=01244665-000000000-00000")</f>
        <v>https://ovidsp.ovid.com/ovidweb.cgi?T=JS&amp;NEWS=n&amp;CSC=Y&amp;PAGE=toc&amp;D=yrovft&amp;AN=01244665-000000000-00000</v>
      </c>
      <c r="H225" t="s">
        <v>1838</v>
      </c>
      <c r="I225" t="s">
        <v>794</v>
      </c>
    </row>
    <row r="226" spans="1:9" x14ac:dyDescent="0.3">
      <c r="A226" t="s">
        <v>1514</v>
      </c>
      <c r="B226" t="s">
        <v>1832</v>
      </c>
      <c r="C226" t="s">
        <v>583</v>
      </c>
      <c r="D226" t="s">
        <v>23</v>
      </c>
      <c r="E226" t="s">
        <v>841</v>
      </c>
      <c r="F226" t="s">
        <v>563</v>
      </c>
      <c r="G226" s="1" t="str">
        <f>HYPERLINK("https://ovidsp.ovid.com/ovidweb.cgi?T=JS&amp;NEWS=n&amp;CSC=Y&amp;PAGE=toc&amp;D=yrovft&amp;AN=00005082-000000000-00000","https://ovidsp.ovid.com/ovidweb.cgi?T=JS&amp;NEWS=n&amp;CSC=Y&amp;PAGE=toc&amp;D=yrovft&amp;AN=00005082-000000000-00000")</f>
        <v>https://ovidsp.ovid.com/ovidweb.cgi?T=JS&amp;NEWS=n&amp;CSC=Y&amp;PAGE=toc&amp;D=yrovft&amp;AN=00005082-000000000-00000</v>
      </c>
      <c r="H226" t="s">
        <v>331</v>
      </c>
      <c r="I226" t="s">
        <v>794</v>
      </c>
    </row>
    <row r="227" spans="1:9" x14ac:dyDescent="0.3">
      <c r="A227" t="s">
        <v>148</v>
      </c>
      <c r="B227" t="s">
        <v>1208</v>
      </c>
      <c r="C227" t="s">
        <v>1014</v>
      </c>
      <c r="D227" t="s">
        <v>23</v>
      </c>
      <c r="E227" t="s">
        <v>1120</v>
      </c>
      <c r="F227" t="s">
        <v>563</v>
      </c>
      <c r="G227" s="1" t="str">
        <f>HYPERLINK("https://ovidsp.ovid.com/ovidweb.cgi?T=JS&amp;NEWS=n&amp;CSC=Y&amp;PAGE=toc&amp;D=yrovft&amp;AN=00005344-000000000-00000","https://ovidsp.ovid.com/ovidweb.cgi?T=JS&amp;NEWS=n&amp;CSC=Y&amp;PAGE=toc&amp;D=yrovft&amp;AN=00005344-000000000-00000")</f>
        <v>https://ovidsp.ovid.com/ovidweb.cgi?T=JS&amp;NEWS=n&amp;CSC=Y&amp;PAGE=toc&amp;D=yrovft&amp;AN=00005344-000000000-00000</v>
      </c>
      <c r="H227" t="s">
        <v>1025</v>
      </c>
      <c r="I227" t="s">
        <v>794</v>
      </c>
    </row>
    <row r="228" spans="1:9" x14ac:dyDescent="0.3">
      <c r="A228" t="s">
        <v>683</v>
      </c>
      <c r="B228" t="s">
        <v>1208</v>
      </c>
      <c r="C228" t="s">
        <v>326</v>
      </c>
      <c r="D228" t="s">
        <v>23</v>
      </c>
      <c r="E228" t="s">
        <v>545</v>
      </c>
      <c r="F228" t="s">
        <v>1405</v>
      </c>
      <c r="G228" s="1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  <c r="H228" t="s">
        <v>1397</v>
      </c>
      <c r="I228" t="s">
        <v>794</v>
      </c>
    </row>
    <row r="229" spans="1:9" x14ac:dyDescent="0.3">
      <c r="A229" t="s">
        <v>317</v>
      </c>
      <c r="B229" t="s">
        <v>808</v>
      </c>
      <c r="C229" t="s">
        <v>472</v>
      </c>
      <c r="D229" t="s">
        <v>23</v>
      </c>
      <c r="E229" t="s">
        <v>318</v>
      </c>
      <c r="F229" t="s">
        <v>382</v>
      </c>
      <c r="G229" s="1" t="str">
        <f>HYPERLINK("https://ovidsp.ovid.com/ovidweb.cgi?T=JS&amp;NEWS=n&amp;CSC=Y&amp;PAGE=toc&amp;D=yrovft&amp;AN=00005217-000000000-00000","https://ovidsp.ovid.com/ovidweb.cgi?T=JS&amp;NEWS=n&amp;CSC=Y&amp;PAGE=toc&amp;D=yrovft&amp;AN=00005217-000000000-00000")</f>
        <v>https://ovidsp.ovid.com/ovidweb.cgi?T=JS&amp;NEWS=n&amp;CSC=Y&amp;PAGE=toc&amp;D=yrovft&amp;AN=00005217-000000000-00000</v>
      </c>
      <c r="H229" t="s">
        <v>643</v>
      </c>
      <c r="I229" t="s">
        <v>268</v>
      </c>
    </row>
    <row r="230" spans="1:9" x14ac:dyDescent="0.3">
      <c r="A230" t="s">
        <v>846</v>
      </c>
      <c r="B230" t="s">
        <v>1676</v>
      </c>
      <c r="C230" t="s">
        <v>950</v>
      </c>
      <c r="D230" t="s">
        <v>23</v>
      </c>
      <c r="E230" t="s">
        <v>1114</v>
      </c>
      <c r="F230" t="s">
        <v>382</v>
      </c>
      <c r="G230" s="1" t="str">
        <f>HYPERLINK("https://ovidsp.ovid.com/ovidweb.cgi?T=JS&amp;NEWS=n&amp;CSC=Y&amp;PAGE=toc&amp;D=yrovft&amp;AN=00004669-000000000-00000","https://ovidsp.ovid.com/ovidweb.cgi?T=JS&amp;NEWS=n&amp;CSC=Y&amp;PAGE=toc&amp;D=yrovft&amp;AN=00004669-000000000-00000")</f>
        <v>https://ovidsp.ovid.com/ovidweb.cgi?T=JS&amp;NEWS=n&amp;CSC=Y&amp;PAGE=toc&amp;D=yrovft&amp;AN=00004669-000000000-00000</v>
      </c>
      <c r="H230" t="s">
        <v>473</v>
      </c>
      <c r="I230" t="s">
        <v>794</v>
      </c>
    </row>
    <row r="231" spans="1:9" x14ac:dyDescent="0.3">
      <c r="A231" t="s">
        <v>786</v>
      </c>
      <c r="B231" t="s">
        <v>1208</v>
      </c>
      <c r="C231" t="s">
        <v>1007</v>
      </c>
      <c r="D231" t="s">
        <v>23</v>
      </c>
      <c r="E231" t="s">
        <v>1120</v>
      </c>
      <c r="F231" t="s">
        <v>563</v>
      </c>
      <c r="G231" s="1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H231" t="s">
        <v>657</v>
      </c>
      <c r="I231" t="s">
        <v>1299</v>
      </c>
    </row>
    <row r="232" spans="1:9" x14ac:dyDescent="0.3">
      <c r="A232" t="s">
        <v>375</v>
      </c>
      <c r="B232" t="s">
        <v>401</v>
      </c>
      <c r="C232" t="s">
        <v>1208</v>
      </c>
      <c r="D232" t="s">
        <v>23</v>
      </c>
      <c r="E232" t="s">
        <v>63</v>
      </c>
      <c r="F232" t="s">
        <v>782</v>
      </c>
      <c r="G232" s="1" t="str">
        <f>HYPERLINK("https://ovidsp.ovid.com/ovidweb.cgi?T=JS&amp;NEWS=n&amp;CSC=Y&amp;PAGE=toc&amp;D=yrovft&amp;AN=00131402-000000000-00000","https://ovidsp.ovid.com/ovidweb.cgi?T=JS&amp;NEWS=n&amp;CSC=Y&amp;PAGE=toc&amp;D=yrovft&amp;AN=00131402-000000000-00000")</f>
        <v>https://ovidsp.ovid.com/ovidweb.cgi?T=JS&amp;NEWS=n&amp;CSC=Y&amp;PAGE=toc&amp;D=yrovft&amp;AN=00131402-000000000-00000</v>
      </c>
      <c r="H232" t="s">
        <v>1471</v>
      </c>
      <c r="I232" t="s">
        <v>291</v>
      </c>
    </row>
    <row r="233" spans="1:9" x14ac:dyDescent="0.3">
      <c r="A233" t="s">
        <v>612</v>
      </c>
      <c r="B233" t="s">
        <v>1878</v>
      </c>
      <c r="C233" t="s">
        <v>1255</v>
      </c>
      <c r="D233" t="s">
        <v>23</v>
      </c>
      <c r="E233" t="s">
        <v>301</v>
      </c>
      <c r="F233" t="s">
        <v>563</v>
      </c>
      <c r="G233" s="1" t="str">
        <f>HYPERLINK("https://ovidsp.ovid.com/ovidweb.cgi?T=JS&amp;NEWS=n&amp;CSC=Y&amp;PAGE=toc&amp;D=yrovft&amp;AN=00004691-000000000-00000","https://ovidsp.ovid.com/ovidweb.cgi?T=JS&amp;NEWS=n&amp;CSC=Y&amp;PAGE=toc&amp;D=yrovft&amp;AN=00004691-000000000-00000")</f>
        <v>https://ovidsp.ovid.com/ovidweb.cgi?T=JS&amp;NEWS=n&amp;CSC=Y&amp;PAGE=toc&amp;D=yrovft&amp;AN=00004691-000000000-00000</v>
      </c>
      <c r="H233" t="s">
        <v>1719</v>
      </c>
      <c r="I233" t="s">
        <v>1722</v>
      </c>
    </row>
    <row r="234" spans="1:9" x14ac:dyDescent="0.3">
      <c r="A234" t="s">
        <v>1568</v>
      </c>
      <c r="B234" t="s">
        <v>134</v>
      </c>
      <c r="C234" t="s">
        <v>157</v>
      </c>
      <c r="D234" t="s">
        <v>23</v>
      </c>
      <c r="E234" t="s">
        <v>1202</v>
      </c>
      <c r="F234" t="s">
        <v>563</v>
      </c>
      <c r="G234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H234" t="s">
        <v>785</v>
      </c>
      <c r="I234" t="s">
        <v>831</v>
      </c>
    </row>
    <row r="235" spans="1:9" x14ac:dyDescent="0.3">
      <c r="A235" t="s">
        <v>538</v>
      </c>
      <c r="B235" t="s">
        <v>1847</v>
      </c>
      <c r="C235" t="s">
        <v>524</v>
      </c>
      <c r="D235" t="s">
        <v>23</v>
      </c>
      <c r="E235" t="s">
        <v>1120</v>
      </c>
      <c r="F235" t="s">
        <v>782</v>
      </c>
      <c r="G235" s="1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H235" t="s">
        <v>78</v>
      </c>
      <c r="I235" t="s">
        <v>1299</v>
      </c>
    </row>
    <row r="236" spans="1:9" x14ac:dyDescent="0.3">
      <c r="A236" t="s">
        <v>1631</v>
      </c>
      <c r="B236" t="s">
        <v>550</v>
      </c>
      <c r="C236" t="s">
        <v>313</v>
      </c>
      <c r="D236" t="s">
        <v>23</v>
      </c>
      <c r="E236" t="s">
        <v>969</v>
      </c>
      <c r="F236" t="s">
        <v>1405</v>
      </c>
      <c r="G236" s="1" t="str">
        <f>HYPERLINK("https://ovidsp.ovid.com/ovidweb.cgi?T=JS&amp;NEWS=n&amp;CSC=Y&amp;PAGE=toc&amp;D=yrovft&amp;AN=00005141-000000000-00000","https://ovidsp.ovid.com/ovidweb.cgi?T=JS&amp;NEWS=n&amp;CSC=Y&amp;PAGE=toc&amp;D=yrovft&amp;AN=00005141-000000000-00000")</f>
        <v>https://ovidsp.ovid.com/ovidweb.cgi?T=JS&amp;NEWS=n&amp;CSC=Y&amp;PAGE=toc&amp;D=yrovft&amp;AN=00005141-000000000-00000</v>
      </c>
      <c r="H236" t="s">
        <v>702</v>
      </c>
      <c r="I236" t="s">
        <v>701</v>
      </c>
    </row>
    <row r="237" spans="1:9" x14ac:dyDescent="0.3">
      <c r="A237" t="s">
        <v>923</v>
      </c>
      <c r="B237" t="s">
        <v>184</v>
      </c>
      <c r="C237" t="s">
        <v>506</v>
      </c>
      <c r="D237" t="s">
        <v>23</v>
      </c>
      <c r="E237" t="s">
        <v>1414</v>
      </c>
      <c r="F237" t="s">
        <v>563</v>
      </c>
      <c r="G237" s="1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H237" t="s">
        <v>714</v>
      </c>
      <c r="I237" t="s">
        <v>481</v>
      </c>
    </row>
    <row r="238" spans="1:9" x14ac:dyDescent="0.3">
      <c r="A238" t="s">
        <v>1062</v>
      </c>
      <c r="B238" t="s">
        <v>1208</v>
      </c>
      <c r="C238" t="s">
        <v>520</v>
      </c>
      <c r="D238" t="s">
        <v>23</v>
      </c>
      <c r="E238" t="s">
        <v>55</v>
      </c>
      <c r="F238" t="s">
        <v>810</v>
      </c>
      <c r="G238" s="1" t="str">
        <f>HYPERLINK("https://ovidsp.ovid.com/ovidweb.cgi?T=JS&amp;NEWS=n&amp;CSC=Y&amp;PAGE=toc&amp;D=yrovft&amp;AN=02273970-000000000-00000","https://ovidsp.ovid.com/ovidweb.cgi?T=JS&amp;NEWS=n&amp;CSC=Y&amp;PAGE=toc&amp;D=yrovft&amp;AN=02273970-000000000-00000")</f>
        <v>https://ovidsp.ovid.com/ovidweb.cgi?T=JS&amp;NEWS=n&amp;CSC=Y&amp;PAGE=toc&amp;D=yrovft&amp;AN=02273970-000000000-00000</v>
      </c>
      <c r="H238" t="s">
        <v>350</v>
      </c>
      <c r="I238" t="s">
        <v>292</v>
      </c>
    </row>
    <row r="239" spans="1:9" x14ac:dyDescent="0.3">
      <c r="A239" t="s">
        <v>1107</v>
      </c>
      <c r="B239" t="s">
        <v>1208</v>
      </c>
      <c r="C239" t="s">
        <v>1363</v>
      </c>
      <c r="D239" t="s">
        <v>23</v>
      </c>
      <c r="E239" t="s">
        <v>1425</v>
      </c>
      <c r="F239" t="s">
        <v>782</v>
      </c>
      <c r="G239" s="1" t="str">
        <f>HYPERLINK("https://ovidsp.ovid.com/ovidweb.cgi?T=JS&amp;NEWS=n&amp;CSC=Y&amp;PAGE=toc&amp;D=yrovft&amp;AN=00004703-000000000-00000","https://ovidsp.ovid.com/ovidweb.cgi?T=JS&amp;NEWS=n&amp;CSC=Y&amp;PAGE=toc&amp;D=yrovft&amp;AN=00004703-000000000-00000")</f>
        <v>https://ovidsp.ovid.com/ovidweb.cgi?T=JS&amp;NEWS=n&amp;CSC=Y&amp;PAGE=toc&amp;D=yrovft&amp;AN=00004703-000000000-00000</v>
      </c>
      <c r="H239" t="s">
        <v>1554</v>
      </c>
      <c r="I239" t="s">
        <v>442</v>
      </c>
    </row>
    <row r="240" spans="1:9" x14ac:dyDescent="0.3">
      <c r="A240" t="s">
        <v>418</v>
      </c>
      <c r="B240" t="s">
        <v>1775</v>
      </c>
      <c r="C240" t="s">
        <v>88</v>
      </c>
      <c r="D240" t="s">
        <v>23</v>
      </c>
      <c r="E240" t="s">
        <v>508</v>
      </c>
      <c r="F240" t="s">
        <v>1405</v>
      </c>
      <c r="G240" s="1" t="str">
        <f>HYPERLINK("https://ovidsp.ovid.com/ovidweb.cgi?T=JS&amp;NEWS=n&amp;CSC=Y&amp;PAGE=toc&amp;D=yrovft&amp;AN=01263942-000000000-00000","https://ovidsp.ovid.com/ovidweb.cgi?T=JS&amp;NEWS=n&amp;CSC=Y&amp;PAGE=toc&amp;D=yrovft&amp;AN=01263942-000000000-00000")</f>
        <v>https://ovidsp.ovid.com/ovidweb.cgi?T=JS&amp;NEWS=n&amp;CSC=Y&amp;PAGE=toc&amp;D=yrovft&amp;AN=01263942-000000000-00000</v>
      </c>
      <c r="H240" t="s">
        <v>1636</v>
      </c>
      <c r="I240" t="s">
        <v>268</v>
      </c>
    </row>
    <row r="241" spans="1:9" x14ac:dyDescent="0.3">
      <c r="A241" t="s">
        <v>1336</v>
      </c>
      <c r="B241" t="s">
        <v>991</v>
      </c>
      <c r="C241" t="s">
        <v>823</v>
      </c>
      <c r="D241" t="s">
        <v>23</v>
      </c>
      <c r="E241" t="s">
        <v>1414</v>
      </c>
      <c r="F241" t="s">
        <v>382</v>
      </c>
      <c r="G241" s="1" t="str">
        <f>HYPERLINK("https://ovidsp.ovid.com/ovidweb.cgi?T=JS&amp;NEWS=n&amp;CSC=Y&amp;PAGE=toc&amp;D=yrovft&amp;AN=00139143-000000000-00000","https://ovidsp.ovid.com/ovidweb.cgi?T=JS&amp;NEWS=n&amp;CSC=Y&amp;PAGE=toc&amp;D=yrovft&amp;AN=00139143-000000000-00000")</f>
        <v>https://ovidsp.ovid.com/ovidweb.cgi?T=JS&amp;NEWS=n&amp;CSC=Y&amp;PAGE=toc&amp;D=yrovft&amp;AN=00139143-000000000-00000</v>
      </c>
      <c r="H241" t="s">
        <v>341</v>
      </c>
      <c r="I241" t="s">
        <v>481</v>
      </c>
    </row>
    <row r="242" spans="1:9" x14ac:dyDescent="0.3">
      <c r="A242" t="s">
        <v>539</v>
      </c>
      <c r="B242" t="s">
        <v>1189</v>
      </c>
      <c r="C242" t="s">
        <v>1812</v>
      </c>
      <c r="D242" t="s">
        <v>23</v>
      </c>
      <c r="E242" t="s">
        <v>1864</v>
      </c>
      <c r="F242" t="s">
        <v>563</v>
      </c>
      <c r="G242" s="1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H242" t="s">
        <v>1650</v>
      </c>
      <c r="I242" t="s">
        <v>481</v>
      </c>
    </row>
    <row r="243" spans="1:9" x14ac:dyDescent="0.3">
      <c r="A243" t="s">
        <v>1158</v>
      </c>
      <c r="B243" t="s">
        <v>1208</v>
      </c>
      <c r="C243" t="s">
        <v>979</v>
      </c>
      <c r="D243" t="s">
        <v>23</v>
      </c>
      <c r="E243" t="s">
        <v>1163</v>
      </c>
      <c r="F243" t="s">
        <v>210</v>
      </c>
      <c r="G243" s="1" t="str">
        <f>HYPERLINK("https://ovidsp.ovid.com/ovidweb.cgi?T=JS&amp;NEWS=n&amp;CSC=Y&amp;PAGE=toc&amp;D=yrovft&amp;AN=01940646-000000000-00000","https://ovidsp.ovid.com/ovidweb.cgi?T=JS&amp;NEWS=n&amp;CSC=Y&amp;PAGE=toc&amp;D=yrovft&amp;AN=01940646-000000000-00000")</f>
        <v>https://ovidsp.ovid.com/ovidweb.cgi?T=JS&amp;NEWS=n&amp;CSC=Y&amp;PAGE=toc&amp;D=yrovft&amp;AN=01940646-000000000-00000</v>
      </c>
      <c r="H243" t="s">
        <v>1538</v>
      </c>
      <c r="I243" t="s">
        <v>794</v>
      </c>
    </row>
    <row r="244" spans="1:9" x14ac:dyDescent="0.3">
      <c r="A244" t="s">
        <v>1604</v>
      </c>
      <c r="B244" t="s">
        <v>1208</v>
      </c>
      <c r="C244" t="s">
        <v>788</v>
      </c>
      <c r="D244" t="s">
        <v>23</v>
      </c>
      <c r="E244" t="s">
        <v>204</v>
      </c>
      <c r="F244" t="s">
        <v>1087</v>
      </c>
      <c r="G244" s="1" t="str">
        <f>HYPERLINK("https://ovidsp.ovid.com/ovidweb.cgi?T=JS&amp;NEWS=n&amp;CSC=Y&amp;PAGE=toc&amp;D=yrovft&amp;AN=02087401-000000000-00000","https://ovidsp.ovid.com/ovidweb.cgi?T=JS&amp;NEWS=n&amp;CSC=Y&amp;PAGE=toc&amp;D=yrovft&amp;AN=02087401-000000000-00000")</f>
        <v>https://ovidsp.ovid.com/ovidweb.cgi?T=JS&amp;NEWS=n&amp;CSC=Y&amp;PAGE=toc&amp;D=yrovft&amp;AN=02087401-000000000-00000</v>
      </c>
      <c r="H244" t="s">
        <v>1843</v>
      </c>
      <c r="I244" t="s">
        <v>794</v>
      </c>
    </row>
    <row r="245" spans="1:9" x14ac:dyDescent="0.3">
      <c r="A245" t="s">
        <v>1103</v>
      </c>
      <c r="B245" t="s">
        <v>676</v>
      </c>
      <c r="C245" t="s">
        <v>1683</v>
      </c>
      <c r="D245" t="s">
        <v>23</v>
      </c>
      <c r="E245" t="s">
        <v>905</v>
      </c>
      <c r="F245" t="s">
        <v>563</v>
      </c>
      <c r="G245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H245" t="s">
        <v>176</v>
      </c>
      <c r="I245" t="s">
        <v>525</v>
      </c>
    </row>
    <row r="246" spans="1:9" x14ac:dyDescent="0.3">
      <c r="A246" t="s">
        <v>767</v>
      </c>
      <c r="B246" t="s">
        <v>1012</v>
      </c>
      <c r="C246" t="s">
        <v>971</v>
      </c>
      <c r="D246" t="s">
        <v>23</v>
      </c>
      <c r="E246" t="s">
        <v>1349</v>
      </c>
      <c r="F246" t="s">
        <v>563</v>
      </c>
      <c r="G246" s="1" t="str">
        <f>HYPERLINK("https://ovidsp.ovid.com/ovidweb.cgi?T=JS&amp;NEWS=n&amp;CSC=Y&amp;PAGE=toc&amp;D=yrovft&amp;AN=00115514-000000000-00000","https://ovidsp.ovid.com/ovidweb.cgi?T=JS&amp;NEWS=n&amp;CSC=Y&amp;PAGE=toc&amp;D=yrovft&amp;AN=00115514-000000000-00000")</f>
        <v>https://ovidsp.ovid.com/ovidweb.cgi?T=JS&amp;NEWS=n&amp;CSC=Y&amp;PAGE=toc&amp;D=yrovft&amp;AN=00115514-000000000-00000</v>
      </c>
      <c r="H246" t="s">
        <v>1481</v>
      </c>
      <c r="I246" t="s">
        <v>1452</v>
      </c>
    </row>
    <row r="247" spans="1:9" x14ac:dyDescent="0.3">
      <c r="A247" t="s">
        <v>1546</v>
      </c>
      <c r="B247" t="s">
        <v>334</v>
      </c>
      <c r="C247" t="s">
        <v>985</v>
      </c>
      <c r="D247" t="s">
        <v>23</v>
      </c>
      <c r="E247" t="s">
        <v>1114</v>
      </c>
      <c r="F247" t="s">
        <v>810</v>
      </c>
      <c r="G247" s="1" t="str">
        <f>HYPERLINK("https://ovidsp.ovid.com/ovidweb.cgi?T=JS&amp;NEWS=n&amp;CSC=Y&amp;PAGE=toc&amp;D=yrovft&amp;AN=00129191-000000000-00000","https://ovidsp.ovid.com/ovidweb.cgi?T=JS&amp;NEWS=n&amp;CSC=Y&amp;PAGE=toc&amp;D=yrovft&amp;AN=00129191-000000000-00000")</f>
        <v>https://ovidsp.ovid.com/ovidweb.cgi?T=JS&amp;NEWS=n&amp;CSC=Y&amp;PAGE=toc&amp;D=yrovft&amp;AN=00129191-000000000-00000</v>
      </c>
      <c r="H247" t="s">
        <v>1801</v>
      </c>
      <c r="I247" t="s">
        <v>1447</v>
      </c>
    </row>
    <row r="248" spans="1:9" x14ac:dyDescent="0.3">
      <c r="A248" t="s">
        <v>1537</v>
      </c>
      <c r="B248" t="s">
        <v>76</v>
      </c>
      <c r="C248" t="s">
        <v>274</v>
      </c>
      <c r="D248" t="s">
        <v>23</v>
      </c>
      <c r="E248" t="s">
        <v>1444</v>
      </c>
      <c r="F248" t="s">
        <v>810</v>
      </c>
      <c r="G248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H248" t="s">
        <v>1185</v>
      </c>
      <c r="I248" t="s">
        <v>794</v>
      </c>
    </row>
    <row r="249" spans="1:9" x14ac:dyDescent="0.3">
      <c r="A249" t="s">
        <v>1848</v>
      </c>
      <c r="B249" t="s">
        <v>1247</v>
      </c>
      <c r="C249" t="s">
        <v>446</v>
      </c>
      <c r="D249" t="s">
        <v>23</v>
      </c>
      <c r="E249" t="s">
        <v>1444</v>
      </c>
      <c r="F249" t="s">
        <v>810</v>
      </c>
      <c r="G249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H249" t="s">
        <v>674</v>
      </c>
      <c r="I249" t="s">
        <v>1282</v>
      </c>
    </row>
    <row r="250" spans="1:9" x14ac:dyDescent="0.3">
      <c r="A250" t="s">
        <v>1710</v>
      </c>
      <c r="B250" t="s">
        <v>1085</v>
      </c>
      <c r="C250" t="s">
        <v>1528</v>
      </c>
      <c r="D250" t="s">
        <v>23</v>
      </c>
      <c r="E250" t="s">
        <v>1755</v>
      </c>
      <c r="F250" t="s">
        <v>563</v>
      </c>
      <c r="G250" s="1" t="str">
        <f>HYPERLINK("https://ovidsp.ovid.com/ovidweb.cgi?T=JS&amp;NEWS=n&amp;CSC=Y&amp;PAGE=toc&amp;D=yrovft&amp;AN=00129804-000000000-00000","https://ovidsp.ovid.com/ovidweb.cgi?T=JS&amp;NEWS=n&amp;CSC=Y&amp;PAGE=toc&amp;D=yrovft&amp;AN=00129804-000000000-00000")</f>
        <v>https://ovidsp.ovid.com/ovidweb.cgi?T=JS&amp;NEWS=n&amp;CSC=Y&amp;PAGE=toc&amp;D=yrovft&amp;AN=00129804-000000000-00000</v>
      </c>
      <c r="H250" t="s">
        <v>105</v>
      </c>
      <c r="I250" t="s">
        <v>831</v>
      </c>
    </row>
    <row r="251" spans="1:9" x14ac:dyDescent="0.3">
      <c r="A251" t="s">
        <v>1523</v>
      </c>
      <c r="B251" t="s">
        <v>1815</v>
      </c>
      <c r="C251" t="s">
        <v>1208</v>
      </c>
      <c r="D251" t="s">
        <v>23</v>
      </c>
      <c r="E251" t="s">
        <v>572</v>
      </c>
      <c r="F251" t="s">
        <v>147</v>
      </c>
      <c r="G251" s="1" t="str">
        <f>HYPERLINK("https://ovidsp.ovid.com/ovidweb.cgi?T=JS&amp;NEWS=n&amp;CSC=Y&amp;PAGE=toc&amp;D=yrovft&amp;AN=01881789-000000000-00000","https://ovidsp.ovid.com/ovidweb.cgi?T=JS&amp;NEWS=n&amp;CSC=Y&amp;PAGE=toc&amp;D=yrovft&amp;AN=01881789-000000000-00000")</f>
        <v>https://ovidsp.ovid.com/ovidweb.cgi?T=JS&amp;NEWS=n&amp;CSC=Y&amp;PAGE=toc&amp;D=yrovft&amp;AN=01881789-000000000-00000</v>
      </c>
      <c r="H251" t="s">
        <v>1208</v>
      </c>
      <c r="I251" t="s">
        <v>1208</v>
      </c>
    </row>
    <row r="252" spans="1:9" x14ac:dyDescent="0.3">
      <c r="A252" t="s">
        <v>672</v>
      </c>
      <c r="B252" t="s">
        <v>1348</v>
      </c>
      <c r="C252" t="s">
        <v>89</v>
      </c>
      <c r="D252" t="s">
        <v>23</v>
      </c>
      <c r="E252" t="s">
        <v>1120</v>
      </c>
      <c r="F252" t="s">
        <v>732</v>
      </c>
      <c r="G252" s="1" t="str">
        <f>HYPERLINK("https://ovidsp.ovid.com/ovidweb.cgi?T=JS&amp;NEWS=n&amp;CSC=Y&amp;PAGE=toc&amp;D=yrovft&amp;AN=00005160-000000000-00000","https://ovidsp.ovid.com/ovidweb.cgi?T=JS&amp;NEWS=n&amp;CSC=Y&amp;PAGE=toc&amp;D=yrovft&amp;AN=00005160-000000000-00000")</f>
        <v>https://ovidsp.ovid.com/ovidweb.cgi?T=JS&amp;NEWS=n&amp;CSC=Y&amp;PAGE=toc&amp;D=yrovft&amp;AN=00005160-000000000-00000</v>
      </c>
      <c r="H252" t="s">
        <v>1208</v>
      </c>
      <c r="I252" t="s">
        <v>268</v>
      </c>
    </row>
    <row r="253" spans="1:9" x14ac:dyDescent="0.3">
      <c r="A253" t="s">
        <v>957</v>
      </c>
      <c r="B253" t="s">
        <v>1208</v>
      </c>
      <c r="C253" t="s">
        <v>1674</v>
      </c>
      <c r="D253" t="s">
        <v>23</v>
      </c>
      <c r="E253" t="s">
        <v>1414</v>
      </c>
      <c r="F253" t="s">
        <v>382</v>
      </c>
      <c r="G253" s="1" t="str">
        <f>HYPERLINK("https://ovidsp.ovid.com/ovidweb.cgi?T=JS&amp;NEWS=n&amp;CSC=Y&amp;PAGE=toc&amp;D=yrovft&amp;AN=00128360-000000000-00000","https://ovidsp.ovid.com/ovidweb.cgi?T=JS&amp;NEWS=n&amp;CSC=Y&amp;PAGE=toc&amp;D=yrovft&amp;AN=00128360-000000000-00000")</f>
        <v>https://ovidsp.ovid.com/ovidweb.cgi?T=JS&amp;NEWS=n&amp;CSC=Y&amp;PAGE=toc&amp;D=yrovft&amp;AN=00128360-000000000-00000</v>
      </c>
      <c r="H253" t="s">
        <v>1612</v>
      </c>
      <c r="I253" t="s">
        <v>1799</v>
      </c>
    </row>
    <row r="254" spans="1:9" x14ac:dyDescent="0.3">
      <c r="A254" t="s">
        <v>899</v>
      </c>
      <c r="B254" t="s">
        <v>345</v>
      </c>
      <c r="C254" t="s">
        <v>403</v>
      </c>
      <c r="D254" t="s">
        <v>23</v>
      </c>
      <c r="E254" t="s">
        <v>1120</v>
      </c>
      <c r="F254" t="s">
        <v>382</v>
      </c>
      <c r="G254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H254" t="s">
        <v>1153</v>
      </c>
      <c r="I254" t="s">
        <v>1735</v>
      </c>
    </row>
    <row r="255" spans="1:9" x14ac:dyDescent="0.3">
      <c r="A255" t="s">
        <v>1328</v>
      </c>
      <c r="B255" t="s">
        <v>1241</v>
      </c>
      <c r="C255" t="s">
        <v>1023</v>
      </c>
      <c r="D255" t="s">
        <v>23</v>
      </c>
      <c r="E255" t="s">
        <v>407</v>
      </c>
      <c r="F255" t="s">
        <v>810</v>
      </c>
      <c r="G255" s="1" t="str">
        <f>HYPERLINK("https://ovidsp.ovid.com/ovidweb.cgi?T=JS&amp;NEWS=n&amp;CSC=Y&amp;PAGE=toc&amp;D=yrovft&amp;AN=00041327-000000000-00000","https://ovidsp.ovid.com/ovidweb.cgi?T=JS&amp;NEWS=n&amp;CSC=Y&amp;PAGE=toc&amp;D=yrovft&amp;AN=00041327-000000000-00000")</f>
        <v>https://ovidsp.ovid.com/ovidweb.cgi?T=JS&amp;NEWS=n&amp;CSC=Y&amp;PAGE=toc&amp;D=yrovft&amp;AN=00041327-000000000-00000</v>
      </c>
      <c r="H255" t="s">
        <v>697</v>
      </c>
      <c r="I255" t="s">
        <v>865</v>
      </c>
    </row>
    <row r="256" spans="1:9" x14ac:dyDescent="0.3">
      <c r="A256" t="s">
        <v>769</v>
      </c>
      <c r="B256" t="s">
        <v>97</v>
      </c>
      <c r="C256" t="s">
        <v>201</v>
      </c>
      <c r="D256" t="s">
        <v>23</v>
      </c>
      <c r="E256" t="s">
        <v>343</v>
      </c>
      <c r="F256" t="s">
        <v>382</v>
      </c>
      <c r="G256" s="1" t="str">
        <f>HYPERLINK("https://ovidsp.ovid.com/ovidweb.cgi?T=JS&amp;NEWS=n&amp;CSC=Y&amp;PAGE=toc&amp;D=yrovft&amp;AN=01253086-000000000-00000","https://ovidsp.ovid.com/ovidweb.cgi?T=JS&amp;NEWS=n&amp;CSC=Y&amp;PAGE=toc&amp;D=yrovft&amp;AN=01253086-000000000-00000")</f>
        <v>https://ovidsp.ovid.com/ovidweb.cgi?T=JS&amp;NEWS=n&amp;CSC=Y&amp;PAGE=toc&amp;D=yrovft&amp;AN=01253086-000000000-00000</v>
      </c>
      <c r="H256" t="s">
        <v>1028</v>
      </c>
      <c r="I256" t="s">
        <v>1722</v>
      </c>
    </row>
    <row r="257" spans="1:9" x14ac:dyDescent="0.3">
      <c r="A257" t="s">
        <v>1747</v>
      </c>
      <c r="B257" t="s">
        <v>342</v>
      </c>
      <c r="C257" t="s">
        <v>531</v>
      </c>
      <c r="D257" t="s">
        <v>23</v>
      </c>
      <c r="E257" t="s">
        <v>96</v>
      </c>
      <c r="F257" t="s">
        <v>810</v>
      </c>
      <c r="G257" s="1" t="str">
        <f>HYPERLINK("https://ovidsp.ovid.com/ovidweb.cgi?T=JS&amp;NEWS=n&amp;CSC=Y&amp;PAGE=toc&amp;D=yrovft&amp;AN=01376517-000000000-00000","https://ovidsp.ovid.com/ovidweb.cgi?T=JS&amp;NEWS=n&amp;CSC=Y&amp;PAGE=toc&amp;D=yrovft&amp;AN=01376517-000000000-00000")</f>
        <v>https://ovidsp.ovid.com/ovidweb.cgi?T=JS&amp;NEWS=n&amp;CSC=Y&amp;PAGE=toc&amp;D=yrovft&amp;AN=01376517-000000000-00000</v>
      </c>
      <c r="H257" t="s">
        <v>625</v>
      </c>
      <c r="I257" t="s">
        <v>1447</v>
      </c>
    </row>
    <row r="258" spans="1:9" x14ac:dyDescent="0.3">
      <c r="A258" t="s">
        <v>1080</v>
      </c>
      <c r="B258" t="s">
        <v>1057</v>
      </c>
      <c r="C258" t="s">
        <v>1208</v>
      </c>
      <c r="D258" t="s">
        <v>23</v>
      </c>
      <c r="E258" t="s">
        <v>181</v>
      </c>
      <c r="F258" t="s">
        <v>382</v>
      </c>
      <c r="G258" s="1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H258" t="s">
        <v>1597</v>
      </c>
      <c r="I258" t="s">
        <v>1745</v>
      </c>
    </row>
    <row r="259" spans="1:9" x14ac:dyDescent="0.3">
      <c r="A259" t="s">
        <v>459</v>
      </c>
      <c r="B259" t="s">
        <v>556</v>
      </c>
      <c r="C259" t="s">
        <v>838</v>
      </c>
      <c r="D259" t="s">
        <v>23</v>
      </c>
      <c r="E259" t="s">
        <v>68</v>
      </c>
      <c r="F259" t="s">
        <v>382</v>
      </c>
      <c r="G259" s="1" t="str">
        <f>HYPERLINK("https://ovidsp.ovid.com/ovidweb.cgi?T=JS&amp;NEWS=n&amp;CSC=Y&amp;PAGE=toc&amp;D=yrovft&amp;AN=00001786-000000000-00000","https://ovidsp.ovid.com/ovidweb.cgi?T=JS&amp;NEWS=n&amp;CSC=Y&amp;PAGE=toc&amp;D=yrovft&amp;AN=00001786-000000000-00000")</f>
        <v>https://ovidsp.ovid.com/ovidweb.cgi?T=JS&amp;NEWS=n&amp;CSC=Y&amp;PAGE=toc&amp;D=yrovft&amp;AN=00001786-000000000-00000</v>
      </c>
      <c r="H259" t="s">
        <v>707</v>
      </c>
      <c r="I259" t="s">
        <v>1595</v>
      </c>
    </row>
    <row r="260" spans="1:9" x14ac:dyDescent="0.3">
      <c r="A260" t="s">
        <v>177</v>
      </c>
      <c r="B260" t="s">
        <v>1208</v>
      </c>
      <c r="C260" t="s">
        <v>501</v>
      </c>
      <c r="D260" t="s">
        <v>23</v>
      </c>
      <c r="E260" t="s">
        <v>1691</v>
      </c>
      <c r="F260" t="s">
        <v>382</v>
      </c>
      <c r="G260" s="1" t="str">
        <f>HYPERLINK("https://ovidsp.ovid.com/ovidweb.cgi?T=JS&amp;NEWS=n&amp;CSC=Y&amp;PAGE=toc&amp;D=yrovft&amp;AN=00134372-000000000-00000","https://ovidsp.ovid.com/ovidweb.cgi?T=JS&amp;NEWS=n&amp;CSC=Y&amp;PAGE=toc&amp;D=yrovft&amp;AN=00134372-000000000-00000")</f>
        <v>https://ovidsp.ovid.com/ovidweb.cgi?T=JS&amp;NEWS=n&amp;CSC=Y&amp;PAGE=toc&amp;D=yrovft&amp;AN=00134372-000000000-00000</v>
      </c>
      <c r="H260" t="s">
        <v>1709</v>
      </c>
      <c r="I260" t="s">
        <v>268</v>
      </c>
    </row>
    <row r="261" spans="1:9" x14ac:dyDescent="0.3">
      <c r="A261" t="s">
        <v>1211</v>
      </c>
      <c r="B261" t="s">
        <v>1816</v>
      </c>
      <c r="C261" t="s">
        <v>1504</v>
      </c>
      <c r="D261" t="s">
        <v>23</v>
      </c>
      <c r="E261" t="s">
        <v>1120</v>
      </c>
      <c r="F261" t="s">
        <v>1803</v>
      </c>
      <c r="G261" s="1" t="str">
        <f>HYPERLINK("https://ovidsp.ovid.com/ovidweb.cgi?T=JS&amp;NEWS=n&amp;CSC=Y&amp;PAGE=toc&amp;D=yrovft&amp;AN=00005108-000000000-00000","https://ovidsp.ovid.com/ovidweb.cgi?T=JS&amp;NEWS=n&amp;CSC=Y&amp;PAGE=toc&amp;D=yrovft&amp;AN=00005108-000000000-00000")</f>
        <v>https://ovidsp.ovid.com/ovidweb.cgi?T=JS&amp;NEWS=n&amp;CSC=Y&amp;PAGE=toc&amp;D=yrovft&amp;AN=00005108-000000000-00000</v>
      </c>
      <c r="H261" t="s">
        <v>1208</v>
      </c>
      <c r="I261" t="s">
        <v>268</v>
      </c>
    </row>
    <row r="262" spans="1:9" x14ac:dyDescent="0.3">
      <c r="A262" t="s">
        <v>864</v>
      </c>
      <c r="B262" t="s">
        <v>557</v>
      </c>
      <c r="C262" t="s">
        <v>10</v>
      </c>
      <c r="D262" t="s">
        <v>23</v>
      </c>
      <c r="E262" t="s">
        <v>1184</v>
      </c>
      <c r="F262" t="s">
        <v>782</v>
      </c>
      <c r="G262" s="1" t="str">
        <f>HYPERLINK("https://ovidsp.ovid.com/ovidweb.cgi?T=JS&amp;NEWS=n&amp;CSC=Y&amp;PAGE=toc&amp;D=yrovft&amp;AN=02035266-000000000-00000","https://ovidsp.ovid.com/ovidweb.cgi?T=JS&amp;NEWS=n&amp;CSC=Y&amp;PAGE=toc&amp;D=yrovft&amp;AN=02035266-000000000-00000")</f>
        <v>https://ovidsp.ovid.com/ovidweb.cgi?T=JS&amp;NEWS=n&amp;CSC=Y&amp;PAGE=toc&amp;D=yrovft&amp;AN=02035266-000000000-00000</v>
      </c>
      <c r="H262" t="s">
        <v>1287</v>
      </c>
      <c r="I262" t="s">
        <v>1594</v>
      </c>
    </row>
    <row r="263" spans="1:9" x14ac:dyDescent="0.3">
      <c r="A263" t="s">
        <v>216</v>
      </c>
      <c r="B263" t="s">
        <v>1428</v>
      </c>
      <c r="C263" t="s">
        <v>168</v>
      </c>
      <c r="D263" t="s">
        <v>23</v>
      </c>
      <c r="E263" t="s">
        <v>1120</v>
      </c>
      <c r="F263" t="s">
        <v>563</v>
      </c>
      <c r="G263" s="1" t="str">
        <f>HYPERLINK("https://ovidsp.ovid.com/ovidweb.cgi?T=JS&amp;NEWS=n&amp;CSC=Y&amp;PAGE=toc&amp;D=yrovft&amp;AN=00043764-000000000-00000","https://ovidsp.ovid.com/ovidweb.cgi?T=JS&amp;NEWS=n&amp;CSC=Y&amp;PAGE=toc&amp;D=yrovft&amp;AN=00043764-000000000-00000")</f>
        <v>https://ovidsp.ovid.com/ovidweb.cgi?T=JS&amp;NEWS=n&amp;CSC=Y&amp;PAGE=toc&amp;D=yrovft&amp;AN=00043764-000000000-00000</v>
      </c>
      <c r="H263" t="s">
        <v>1450</v>
      </c>
      <c r="I263" t="s">
        <v>158</v>
      </c>
    </row>
    <row r="264" spans="1:9" x14ac:dyDescent="0.3">
      <c r="A264" t="s">
        <v>807</v>
      </c>
      <c r="B264" t="s">
        <v>609</v>
      </c>
      <c r="C264" t="s">
        <v>115</v>
      </c>
      <c r="D264" t="s">
        <v>23</v>
      </c>
      <c r="E264" t="s">
        <v>1120</v>
      </c>
      <c r="F264" t="s">
        <v>563</v>
      </c>
      <c r="G264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H264" t="s">
        <v>277</v>
      </c>
      <c r="I264" t="s">
        <v>1299</v>
      </c>
    </row>
    <row r="265" spans="1:9" x14ac:dyDescent="0.3">
      <c r="A265" t="s">
        <v>259</v>
      </c>
      <c r="B265" t="s">
        <v>238</v>
      </c>
      <c r="C265" t="s">
        <v>1415</v>
      </c>
      <c r="D265" t="s">
        <v>23</v>
      </c>
      <c r="E265" t="s">
        <v>747</v>
      </c>
      <c r="F265" t="s">
        <v>782</v>
      </c>
      <c r="G265" s="1" t="str">
        <f>HYPERLINK("https://ovidsp.ovid.com/ovidweb.cgi?T=JS&amp;NEWS=n&amp;CSC=Y&amp;PAGE=toc&amp;D=yrovft&amp;AN=02070903-000000000-00000","https://ovidsp.ovid.com/ovidweb.cgi?T=JS&amp;NEWS=n&amp;CSC=Y&amp;PAGE=toc&amp;D=yrovft&amp;AN=02070903-000000000-00000")</f>
        <v>https://ovidsp.ovid.com/ovidweb.cgi?T=JS&amp;NEWS=n&amp;CSC=Y&amp;PAGE=toc&amp;D=yrovft&amp;AN=02070903-000000000-00000</v>
      </c>
      <c r="H265" t="s">
        <v>354</v>
      </c>
      <c r="I265" t="s">
        <v>794</v>
      </c>
    </row>
    <row r="266" spans="1:9" x14ac:dyDescent="0.3">
      <c r="A266" t="s">
        <v>1357</v>
      </c>
      <c r="B266" t="s">
        <v>471</v>
      </c>
      <c r="C266" t="s">
        <v>496</v>
      </c>
      <c r="D266" t="s">
        <v>23</v>
      </c>
      <c r="E266" t="s">
        <v>508</v>
      </c>
      <c r="F266" t="s">
        <v>382</v>
      </c>
      <c r="G266" s="1" t="str">
        <f>HYPERLINK("https://ovidsp.ovid.com/ovidweb.cgi?T=JS&amp;NEWS=n&amp;CSC=Y&amp;PAGE=toc&amp;D=yrovft&amp;AN=01209203-000000000-00000","https://ovidsp.ovid.com/ovidweb.cgi?T=JS&amp;NEWS=n&amp;CSC=Y&amp;PAGE=toc&amp;D=yrovft&amp;AN=01209203-000000000-00000")</f>
        <v>https://ovidsp.ovid.com/ovidweb.cgi?T=JS&amp;NEWS=n&amp;CSC=Y&amp;PAGE=toc&amp;D=yrovft&amp;AN=01209203-000000000-00000</v>
      </c>
      <c r="H266" t="s">
        <v>1857</v>
      </c>
      <c r="I266" t="s">
        <v>487</v>
      </c>
    </row>
    <row r="267" spans="1:9" x14ac:dyDescent="0.3">
      <c r="A267" t="s">
        <v>1508</v>
      </c>
      <c r="B267" t="s">
        <v>1403</v>
      </c>
      <c r="C267" t="s">
        <v>355</v>
      </c>
      <c r="D267" t="s">
        <v>23</v>
      </c>
      <c r="E267" t="s">
        <v>1606</v>
      </c>
      <c r="F267" t="s">
        <v>563</v>
      </c>
      <c r="G267" s="1" t="str">
        <f>HYPERLINK("https://ovidsp.ovid.com/ovidweb.cgi?T=JS&amp;NEWS=n&amp;CSC=Y&amp;PAGE=toc&amp;D=yrovft&amp;AN=00043426-000000000-00000","https://ovidsp.ovid.com/ovidweb.cgi?T=JS&amp;NEWS=n&amp;CSC=Y&amp;PAGE=toc&amp;D=yrovft&amp;AN=00043426-000000000-00000")</f>
        <v>https://ovidsp.ovid.com/ovidweb.cgi?T=JS&amp;NEWS=n&amp;CSC=Y&amp;PAGE=toc&amp;D=yrovft&amp;AN=00043426-000000000-00000</v>
      </c>
      <c r="H267" t="s">
        <v>510</v>
      </c>
      <c r="I267" t="s">
        <v>1874</v>
      </c>
    </row>
    <row r="268" spans="1:9" x14ac:dyDescent="0.3">
      <c r="A268" t="s">
        <v>1209</v>
      </c>
      <c r="B268" t="s">
        <v>1013</v>
      </c>
      <c r="C268" t="s">
        <v>1637</v>
      </c>
      <c r="D268" t="s">
        <v>23</v>
      </c>
      <c r="E268" t="s">
        <v>1120</v>
      </c>
      <c r="F268" t="s">
        <v>563</v>
      </c>
      <c r="G268" s="1" t="str">
        <f>HYPERLINK("https://ovidsp.ovid.com/ovidweb.cgi?T=JS&amp;NEWS=n&amp;CSC=Y&amp;PAGE=toc&amp;D=yrovft&amp;AN=01241398-000000000-00000","https://ovidsp.ovid.com/ovidweb.cgi?T=JS&amp;NEWS=n&amp;CSC=Y&amp;PAGE=toc&amp;D=yrovft&amp;AN=01241398-000000000-00000")</f>
        <v>https://ovidsp.ovid.com/ovidweb.cgi?T=JS&amp;NEWS=n&amp;CSC=Y&amp;PAGE=toc&amp;D=yrovft&amp;AN=01241398-000000000-00000</v>
      </c>
      <c r="H268" t="s">
        <v>139</v>
      </c>
      <c r="I268" t="s">
        <v>794</v>
      </c>
    </row>
    <row r="269" spans="1:9" x14ac:dyDescent="0.3">
      <c r="A269" t="s">
        <v>1678</v>
      </c>
      <c r="B269" t="s">
        <v>861</v>
      </c>
      <c r="C269" t="s">
        <v>1820</v>
      </c>
      <c r="D269" t="s">
        <v>23</v>
      </c>
      <c r="E269" t="s">
        <v>181</v>
      </c>
      <c r="F269" t="s">
        <v>563</v>
      </c>
      <c r="G269" s="1" t="str">
        <f>HYPERLINK("https://ovidsp.ovid.com/ovidweb.cgi?T=JS&amp;NEWS=n&amp;CSC=Y&amp;PAGE=toc&amp;D=yrovft&amp;AN=01202412-000000000-00000","https://ovidsp.ovid.com/ovidweb.cgi?T=JS&amp;NEWS=n&amp;CSC=Y&amp;PAGE=toc&amp;D=yrovft&amp;AN=01202412-000000000-00000")</f>
        <v>https://ovidsp.ovid.com/ovidweb.cgi?T=JS&amp;NEWS=n&amp;CSC=Y&amp;PAGE=toc&amp;D=yrovft&amp;AN=01202412-000000000-00000</v>
      </c>
      <c r="H269" t="s">
        <v>1216</v>
      </c>
      <c r="I269" t="s">
        <v>794</v>
      </c>
    </row>
    <row r="270" spans="1:9" x14ac:dyDescent="0.3">
      <c r="A270" t="s">
        <v>1684</v>
      </c>
      <c r="B270" t="s">
        <v>1804</v>
      </c>
      <c r="C270" t="s">
        <v>1619</v>
      </c>
      <c r="D270" t="s">
        <v>23</v>
      </c>
      <c r="E270" t="s">
        <v>567</v>
      </c>
      <c r="F270" t="s">
        <v>1378</v>
      </c>
      <c r="G270" s="1" t="str">
        <f>HYPERLINK("https://ovidsp.ovid.com/ovidweb.cgi?T=JS&amp;NEWS=n&amp;CSC=Y&amp;PAGE=toc&amp;D=yrovft&amp;AN=00146866-000000000-00000","https://ovidsp.ovid.com/ovidweb.cgi?T=JS&amp;NEWS=n&amp;CSC=Y&amp;PAGE=toc&amp;D=yrovft&amp;AN=00146866-000000000-00000")</f>
        <v>https://ovidsp.ovid.com/ovidweb.cgi?T=JS&amp;NEWS=n&amp;CSC=Y&amp;PAGE=toc&amp;D=yrovft&amp;AN=00146866-000000000-00000</v>
      </c>
      <c r="H270" t="s">
        <v>1208</v>
      </c>
      <c r="I270" t="s">
        <v>481</v>
      </c>
    </row>
    <row r="271" spans="1:9" x14ac:dyDescent="0.3">
      <c r="A271" t="s">
        <v>1703</v>
      </c>
      <c r="B271" t="s">
        <v>1548</v>
      </c>
      <c r="C271" t="s">
        <v>1736</v>
      </c>
      <c r="D271" t="s">
        <v>23</v>
      </c>
      <c r="E271" t="s">
        <v>1414</v>
      </c>
      <c r="F271" t="s">
        <v>860</v>
      </c>
      <c r="G271" s="1" t="str">
        <f>HYPERLINK("https://ovidsp.ovid.com/ovidweb.cgi?T=JS&amp;NEWS=n&amp;CSC=Y&amp;PAGE=toc&amp;D=yrovft&amp;AN=00132581-000000000-00000","https://ovidsp.ovid.com/ovidweb.cgi?T=JS&amp;NEWS=n&amp;CSC=Y&amp;PAGE=toc&amp;D=yrovft&amp;AN=00132581-000000000-00000")</f>
        <v>https://ovidsp.ovid.com/ovidweb.cgi?T=JS&amp;NEWS=n&amp;CSC=Y&amp;PAGE=toc&amp;D=yrovft&amp;AN=00132581-000000000-00000</v>
      </c>
      <c r="H271" t="s">
        <v>1208</v>
      </c>
      <c r="I271" t="s">
        <v>794</v>
      </c>
    </row>
    <row r="272" spans="1:9" x14ac:dyDescent="0.3">
      <c r="A272" t="s">
        <v>1233</v>
      </c>
      <c r="B272" t="s">
        <v>518</v>
      </c>
      <c r="C272" t="s">
        <v>1608</v>
      </c>
      <c r="D272" t="s">
        <v>23</v>
      </c>
      <c r="E272" t="s">
        <v>994</v>
      </c>
      <c r="F272" t="s">
        <v>1405</v>
      </c>
      <c r="G272" s="1" t="str">
        <f>HYPERLINK("https://ovidsp.ovid.com/ovidweb.cgi?T=JS&amp;NEWS=n&amp;CSC=Y&amp;PAGE=toc&amp;D=yrovft&amp;AN=00005237-000000000-00000","https://ovidsp.ovid.com/ovidweb.cgi?T=JS&amp;NEWS=n&amp;CSC=Y&amp;PAGE=toc&amp;D=yrovft&amp;AN=00005237-000000000-00000")</f>
        <v>https://ovidsp.ovid.com/ovidweb.cgi?T=JS&amp;NEWS=n&amp;CSC=Y&amp;PAGE=toc&amp;D=yrovft&amp;AN=00005237-000000000-00000</v>
      </c>
      <c r="H272" t="s">
        <v>603</v>
      </c>
      <c r="I272" t="s">
        <v>1208</v>
      </c>
    </row>
    <row r="273" spans="1:9" x14ac:dyDescent="0.3">
      <c r="A273" t="s">
        <v>1720</v>
      </c>
      <c r="B273" t="s">
        <v>1208</v>
      </c>
      <c r="C273" t="s">
        <v>1599</v>
      </c>
      <c r="D273" t="s">
        <v>23</v>
      </c>
      <c r="E273" t="s">
        <v>429</v>
      </c>
      <c r="F273" t="s">
        <v>782</v>
      </c>
      <c r="G273" s="1" t="str">
        <f>HYPERLINK("https://ovidsp.ovid.com/ovidweb.cgi?T=JS&amp;NEWS=n&amp;CSC=Y&amp;PAGE=toc&amp;D=yrovft&amp;AN=00001416-000000000-00000","https://ovidsp.ovid.com/ovidweb.cgi?T=JS&amp;NEWS=n&amp;CSC=Y&amp;PAGE=toc&amp;D=yrovft&amp;AN=00001416-000000000-00000")</f>
        <v>https://ovidsp.ovid.com/ovidweb.cgi?T=JS&amp;NEWS=n&amp;CSC=Y&amp;PAGE=toc&amp;D=yrovft&amp;AN=00001416-000000000-00000</v>
      </c>
      <c r="H273" t="s">
        <v>566</v>
      </c>
      <c r="I273" t="s">
        <v>1586</v>
      </c>
    </row>
    <row r="274" spans="1:9" x14ac:dyDescent="0.3">
      <c r="A274" t="s">
        <v>1460</v>
      </c>
      <c r="B274" t="s">
        <v>1208</v>
      </c>
      <c r="C274" t="s">
        <v>1063</v>
      </c>
      <c r="D274" t="s">
        <v>23</v>
      </c>
      <c r="E274" t="s">
        <v>181</v>
      </c>
      <c r="F274" t="s">
        <v>782</v>
      </c>
      <c r="G274" s="1" t="str">
        <f>HYPERLINK("https://ovidsp.ovid.com/ovidweb.cgi?T=JS&amp;NEWS=n&amp;CSC=Y&amp;PAGE=toc&amp;D=yrovft&amp;AN=00131746-000000000-00000","https://ovidsp.ovid.com/ovidweb.cgi?T=JS&amp;NEWS=n&amp;CSC=Y&amp;PAGE=toc&amp;D=yrovft&amp;AN=00131746-000000000-00000")</f>
        <v>https://ovidsp.ovid.com/ovidweb.cgi?T=JS&amp;NEWS=n&amp;CSC=Y&amp;PAGE=toc&amp;D=yrovft&amp;AN=00131746-000000000-00000</v>
      </c>
      <c r="H274" t="s">
        <v>1651</v>
      </c>
      <c r="I274" t="s">
        <v>36</v>
      </c>
    </row>
    <row r="275" spans="1:9" x14ac:dyDescent="0.3">
      <c r="A275" t="s">
        <v>12</v>
      </c>
      <c r="B275" t="s">
        <v>1208</v>
      </c>
      <c r="C275" t="s">
        <v>616</v>
      </c>
      <c r="D275" t="s">
        <v>23</v>
      </c>
      <c r="E275" t="s">
        <v>576</v>
      </c>
      <c r="F275" t="s">
        <v>382</v>
      </c>
      <c r="G275" s="1" t="str">
        <f>HYPERLINK("https://ovidsp.ovid.com/ovidweb.cgi?T=JS&amp;NEWS=n&amp;CSC=Y&amp;PAGE=toc&amp;D=yrovft&amp;AN=02091979-000000000-00000","https://ovidsp.ovid.com/ovidweb.cgi?T=JS&amp;NEWS=n&amp;CSC=Y&amp;PAGE=toc&amp;D=yrovft&amp;AN=02091979-000000000-00000")</f>
        <v>https://ovidsp.ovid.com/ovidweb.cgi?T=JS&amp;NEWS=n&amp;CSC=Y&amp;PAGE=toc&amp;D=yrovft&amp;AN=02091979-000000000-00000</v>
      </c>
      <c r="H275" t="s">
        <v>887</v>
      </c>
      <c r="I275" t="s">
        <v>1208</v>
      </c>
    </row>
    <row r="276" spans="1:9" x14ac:dyDescent="0.3">
      <c r="A276" t="s">
        <v>299</v>
      </c>
      <c r="B276" t="s">
        <v>618</v>
      </c>
      <c r="C276" t="s">
        <v>384</v>
      </c>
      <c r="D276" t="s">
        <v>23</v>
      </c>
      <c r="E276" t="s">
        <v>1114</v>
      </c>
      <c r="F276" t="s">
        <v>563</v>
      </c>
      <c r="G276" s="1" t="str">
        <f>HYPERLINK("https://ovidsp.ovid.com/ovidweb.cgi?T=JS&amp;NEWS=n&amp;CSC=Y&amp;PAGE=toc&amp;D=yrovft&amp;AN=00124784-000000000-00000","https://ovidsp.ovid.com/ovidweb.cgi?T=JS&amp;NEWS=n&amp;CSC=Y&amp;PAGE=toc&amp;D=yrovft&amp;AN=00124784-000000000-00000")</f>
        <v>https://ovidsp.ovid.com/ovidweb.cgi?T=JS&amp;NEWS=n&amp;CSC=Y&amp;PAGE=toc&amp;D=yrovft&amp;AN=00124784-000000000-00000</v>
      </c>
      <c r="H276" t="s">
        <v>1055</v>
      </c>
      <c r="I276" t="s">
        <v>631</v>
      </c>
    </row>
    <row r="277" spans="1:9" x14ac:dyDescent="0.3">
      <c r="A277" t="s">
        <v>1016</v>
      </c>
      <c r="B277" t="s">
        <v>558</v>
      </c>
      <c r="C277" t="s">
        <v>1841</v>
      </c>
      <c r="D277" t="s">
        <v>23</v>
      </c>
      <c r="E277" t="s">
        <v>439</v>
      </c>
      <c r="F277" t="s">
        <v>18</v>
      </c>
      <c r="G277" s="1" t="str">
        <f>HYPERLINK("https://ovidsp.ovid.com/ovidweb.cgi?T=JS&amp;NEWS=n&amp;CSC=Y&amp;PAGE=toc&amp;D=yrovft&amp;AN=00002517-000000000-00000","https://ovidsp.ovid.com/ovidweb.cgi?T=JS&amp;NEWS=n&amp;CSC=Y&amp;PAGE=toc&amp;D=yrovft&amp;AN=00002517-000000000-00000")</f>
        <v>https://ovidsp.ovid.com/ovidweb.cgi?T=JS&amp;NEWS=n&amp;CSC=Y&amp;PAGE=toc&amp;D=yrovft&amp;AN=00002517-000000000-00000</v>
      </c>
      <c r="H277" t="s">
        <v>1208</v>
      </c>
      <c r="I277" t="s">
        <v>794</v>
      </c>
    </row>
    <row r="278" spans="1:9" x14ac:dyDescent="0.3">
      <c r="A278" t="s">
        <v>1230</v>
      </c>
      <c r="B278" t="s">
        <v>405</v>
      </c>
      <c r="C278" t="s">
        <v>1806</v>
      </c>
      <c r="D278" t="s">
        <v>23</v>
      </c>
      <c r="E278" t="s">
        <v>1540</v>
      </c>
      <c r="F278" t="s">
        <v>1069</v>
      </c>
      <c r="G278" s="1" t="str">
        <f>HYPERLINK("https://ovidsp.ovid.com/ovidweb.cgi?T=JS&amp;NEWS=n&amp;CSC=Y&amp;PAGE=toc&amp;D=yrovft&amp;AN=00024720-000000000-00000","https://ovidsp.ovid.com/ovidweb.cgi?T=JS&amp;NEWS=n&amp;CSC=Y&amp;PAGE=toc&amp;D=yrovft&amp;AN=00024720-000000000-00000")</f>
        <v>https://ovidsp.ovid.com/ovidweb.cgi?T=JS&amp;NEWS=n&amp;CSC=Y&amp;PAGE=toc&amp;D=yrovft&amp;AN=00024720-000000000-00000</v>
      </c>
      <c r="H278" t="s">
        <v>1208</v>
      </c>
      <c r="I278" t="s">
        <v>1299</v>
      </c>
    </row>
    <row r="279" spans="1:9" x14ac:dyDescent="0.3">
      <c r="A279" t="s">
        <v>930</v>
      </c>
      <c r="B279" t="s">
        <v>577</v>
      </c>
      <c r="C279" t="s">
        <v>1680</v>
      </c>
      <c r="D279" t="s">
        <v>23</v>
      </c>
      <c r="E279" t="s">
        <v>1670</v>
      </c>
      <c r="F279" t="s">
        <v>563</v>
      </c>
      <c r="G279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H279" t="s">
        <v>413</v>
      </c>
      <c r="I279" t="s">
        <v>1299</v>
      </c>
    </row>
    <row r="280" spans="1:9" x14ac:dyDescent="0.3">
      <c r="A280" t="s">
        <v>1293</v>
      </c>
      <c r="B280" t="s">
        <v>92</v>
      </c>
      <c r="C280" t="s">
        <v>1053</v>
      </c>
      <c r="D280" t="s">
        <v>23</v>
      </c>
      <c r="E280" t="s">
        <v>1723</v>
      </c>
      <c r="F280" t="s">
        <v>1614</v>
      </c>
      <c r="G280" s="1" t="str">
        <f>HYPERLINK("https://ovidsp.ovid.com/ovidweb.cgi?T=JS&amp;NEWS=n&amp;CSC=Y&amp;PAGE=toc&amp;D=yrovft&amp;AN=00002218-000000000-00000","https://ovidsp.ovid.com/ovidweb.cgi?T=JS&amp;NEWS=n&amp;CSC=Y&amp;PAGE=toc&amp;D=yrovft&amp;AN=00002218-000000000-00000")</f>
        <v>https://ovidsp.ovid.com/ovidweb.cgi?T=JS&amp;NEWS=n&amp;CSC=Y&amp;PAGE=toc&amp;D=yrovft&amp;AN=00002218-000000000-00000</v>
      </c>
      <c r="H280" t="s">
        <v>1208</v>
      </c>
      <c r="I280" t="s">
        <v>268</v>
      </c>
    </row>
    <row r="281" spans="1:9" x14ac:dyDescent="0.3">
      <c r="A281" t="s">
        <v>430</v>
      </c>
      <c r="B281" t="s">
        <v>549</v>
      </c>
      <c r="C281" t="s">
        <v>1829</v>
      </c>
      <c r="D281" t="s">
        <v>23</v>
      </c>
      <c r="E281" t="s">
        <v>919</v>
      </c>
      <c r="F281" t="s">
        <v>589</v>
      </c>
      <c r="G281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H281" t="s">
        <v>696</v>
      </c>
      <c r="I281" t="s">
        <v>794</v>
      </c>
    </row>
    <row r="282" spans="1:9" x14ac:dyDescent="0.3">
      <c r="A282" t="s">
        <v>1066</v>
      </c>
      <c r="B282" t="s">
        <v>1208</v>
      </c>
      <c r="C282" t="s">
        <v>1524</v>
      </c>
      <c r="D282" t="s">
        <v>23</v>
      </c>
      <c r="E282" t="s">
        <v>1349</v>
      </c>
      <c r="F282" t="s">
        <v>563</v>
      </c>
      <c r="G282" s="1" t="str">
        <f>HYPERLINK("https://ovidsp.ovid.com/ovidweb.cgi?T=JS&amp;NEWS=n&amp;CSC=Y&amp;PAGE=toc&amp;D=yrovft&amp;AN=01741002-000000000-00000","https://ovidsp.ovid.com/ovidweb.cgi?T=JS&amp;NEWS=n&amp;CSC=Y&amp;PAGE=toc&amp;D=yrovft&amp;AN=01741002-000000000-00000")</f>
        <v>https://ovidsp.ovid.com/ovidweb.cgi?T=JS&amp;NEWS=n&amp;CSC=Y&amp;PAGE=toc&amp;D=yrovft&amp;AN=01741002-000000000-00000</v>
      </c>
      <c r="H282" t="s">
        <v>256</v>
      </c>
      <c r="I282" t="s">
        <v>268</v>
      </c>
    </row>
    <row r="283" spans="1:9" x14ac:dyDescent="0.3">
      <c r="A283" t="s">
        <v>1752</v>
      </c>
      <c r="B283" t="s">
        <v>1302</v>
      </c>
      <c r="C283" t="s">
        <v>1208</v>
      </c>
      <c r="D283" t="s">
        <v>23</v>
      </c>
      <c r="E283" t="s">
        <v>1490</v>
      </c>
      <c r="F283" t="s">
        <v>75</v>
      </c>
      <c r="G283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H283" t="s">
        <v>1208</v>
      </c>
      <c r="I283" t="s">
        <v>794</v>
      </c>
    </row>
    <row r="284" spans="1:9" x14ac:dyDescent="0.3">
      <c r="A284" t="s">
        <v>607</v>
      </c>
      <c r="B284" t="s">
        <v>1300</v>
      </c>
      <c r="C284" t="s">
        <v>851</v>
      </c>
      <c r="D284" t="s">
        <v>23</v>
      </c>
      <c r="E284" t="s">
        <v>1204</v>
      </c>
      <c r="F284" t="s">
        <v>563</v>
      </c>
      <c r="G284" s="1" t="str">
        <f>HYPERLINK("https://ovidsp.ovid.com/ovidweb.cgi?T=JS&amp;NEWS=n&amp;CSC=Y&amp;PAGE=toc&amp;D=yrovft&amp;AN=00001782-000000000-00000","https://ovidsp.ovid.com/ovidweb.cgi?T=JS&amp;NEWS=n&amp;CSC=Y&amp;PAGE=toc&amp;D=yrovft&amp;AN=00001782-000000000-00000")</f>
        <v>https://ovidsp.ovid.com/ovidweb.cgi?T=JS&amp;NEWS=n&amp;CSC=Y&amp;PAGE=toc&amp;D=yrovft&amp;AN=00001782-000000000-00000</v>
      </c>
      <c r="H284" t="s">
        <v>1208</v>
      </c>
      <c r="I284" t="s">
        <v>268</v>
      </c>
    </row>
    <row r="285" spans="1:9" x14ac:dyDescent="0.3">
      <c r="A285" t="s">
        <v>1783</v>
      </c>
      <c r="B285" t="s">
        <v>1208</v>
      </c>
      <c r="C285" t="s">
        <v>1138</v>
      </c>
      <c r="D285" t="s">
        <v>23</v>
      </c>
      <c r="E285" t="s">
        <v>1204</v>
      </c>
      <c r="F285" t="s">
        <v>563</v>
      </c>
      <c r="G285" s="1" t="str">
        <f>HYPERLINK("https://ovidsp.ovid.com/ovidweb.cgi?T=JS&amp;NEWS=n&amp;CSC=Y&amp;PAGE=toc&amp;D=yrovft&amp;AN=02118582-000000000-00000","https://ovidsp.ovid.com/ovidweb.cgi?T=JS&amp;NEWS=n&amp;CSC=Y&amp;PAGE=toc&amp;D=yrovft&amp;AN=02118582-000000000-00000")</f>
        <v>https://ovidsp.ovid.com/ovidweb.cgi?T=JS&amp;NEWS=n&amp;CSC=Y&amp;PAGE=toc&amp;D=yrovft&amp;AN=02118582-000000000-00000</v>
      </c>
      <c r="H285" t="s">
        <v>1207</v>
      </c>
      <c r="I285" t="s">
        <v>794</v>
      </c>
    </row>
    <row r="286" spans="1:9" x14ac:dyDescent="0.3">
      <c r="A286" t="s">
        <v>1475</v>
      </c>
      <c r="B286" t="s">
        <v>1346</v>
      </c>
      <c r="C286" t="s">
        <v>241</v>
      </c>
      <c r="D286" t="s">
        <v>23</v>
      </c>
      <c r="E286" t="s">
        <v>1773</v>
      </c>
      <c r="F286" t="s">
        <v>782</v>
      </c>
      <c r="G286" s="1" t="str">
        <f>HYPERLINK("https://ovidsp.ovid.com/ovidweb.cgi?T=JS&amp;NEWS=n&amp;CSC=Y&amp;PAGE=toc&amp;D=yrovft&amp;AN=01412499-000000000-00000","https://ovidsp.ovid.com/ovidweb.cgi?T=JS&amp;NEWS=n&amp;CSC=Y&amp;PAGE=toc&amp;D=yrovft&amp;AN=01412499-000000000-00000")</f>
        <v>https://ovidsp.ovid.com/ovidweb.cgi?T=JS&amp;NEWS=n&amp;CSC=Y&amp;PAGE=toc&amp;D=yrovft&amp;AN=01412499-000000000-00000</v>
      </c>
      <c r="H286" t="s">
        <v>1778</v>
      </c>
      <c r="I286" t="s">
        <v>268</v>
      </c>
    </row>
    <row r="287" spans="1:9" x14ac:dyDescent="0.3">
      <c r="A287" t="s">
        <v>1551</v>
      </c>
      <c r="B287" t="s">
        <v>1208</v>
      </c>
      <c r="C287" t="s">
        <v>1040</v>
      </c>
      <c r="D287" t="s">
        <v>23</v>
      </c>
      <c r="E287" t="s">
        <v>659</v>
      </c>
      <c r="F287" t="s">
        <v>563</v>
      </c>
      <c r="G287" s="1" t="str">
        <f>HYPERLINK("https://ovidsp.ovid.com/ovidweb.cgi?T=JS&amp;NEWS=n&amp;CSC=Y&amp;PAGE=toc&amp;D=yrovft&amp;AN=00005382-000000000-00000","https://ovidsp.ovid.com/ovidweb.cgi?T=JS&amp;NEWS=n&amp;CSC=Y&amp;PAGE=toc&amp;D=yrovft&amp;AN=00005382-000000000-00000")</f>
        <v>https://ovidsp.ovid.com/ovidweb.cgi?T=JS&amp;NEWS=n&amp;CSC=Y&amp;PAGE=toc&amp;D=yrovft&amp;AN=00005382-000000000-00000</v>
      </c>
      <c r="H287" t="s">
        <v>1850</v>
      </c>
      <c r="I287" t="s">
        <v>481</v>
      </c>
    </row>
    <row r="288" spans="1:9" x14ac:dyDescent="0.3">
      <c r="A288" t="s">
        <v>759</v>
      </c>
      <c r="B288" t="s">
        <v>1208</v>
      </c>
      <c r="C288" t="s">
        <v>1157</v>
      </c>
      <c r="D288" t="s">
        <v>23</v>
      </c>
      <c r="E288" t="s">
        <v>423</v>
      </c>
      <c r="F288" t="s">
        <v>810</v>
      </c>
      <c r="G288" s="1" t="str">
        <f>HYPERLINK("https://ovidsp.ovid.com/ovidweb.cgi?T=JS&amp;NEWS=n&amp;CSC=Y&amp;PAGE=toc&amp;D=yrovft&amp;AN=02245099-000000000-00000","https://ovidsp.ovid.com/ovidweb.cgi?T=JS&amp;NEWS=n&amp;CSC=Y&amp;PAGE=toc&amp;D=yrovft&amp;AN=02245099-000000000-00000")</f>
        <v>https://ovidsp.ovid.com/ovidweb.cgi?T=JS&amp;NEWS=n&amp;CSC=Y&amp;PAGE=toc&amp;D=yrovft&amp;AN=02245099-000000000-00000</v>
      </c>
      <c r="H288" t="s">
        <v>856</v>
      </c>
      <c r="I288" t="s">
        <v>158</v>
      </c>
    </row>
    <row r="289" spans="1:9" x14ac:dyDescent="0.3">
      <c r="A289" t="s">
        <v>1037</v>
      </c>
      <c r="B289" t="s">
        <v>368</v>
      </c>
      <c r="C289" t="s">
        <v>516</v>
      </c>
      <c r="D289" t="s">
        <v>23</v>
      </c>
      <c r="E289" t="s">
        <v>1217</v>
      </c>
      <c r="F289" t="s">
        <v>563</v>
      </c>
      <c r="G289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H289" t="s">
        <v>1110</v>
      </c>
      <c r="I289" t="s">
        <v>1208</v>
      </c>
    </row>
    <row r="290" spans="1:9" x14ac:dyDescent="0.3">
      <c r="A290" t="s">
        <v>43</v>
      </c>
      <c r="B290" t="s">
        <v>58</v>
      </c>
      <c r="C290" t="s">
        <v>1297</v>
      </c>
      <c r="D290" t="s">
        <v>23</v>
      </c>
      <c r="E290" t="s">
        <v>181</v>
      </c>
      <c r="F290" t="s">
        <v>563</v>
      </c>
      <c r="G290" s="1" t="str">
        <f>HYPERLINK("https://ovidsp.ovid.com/ovidweb.cgi?T=JS&amp;NEWS=n&amp;CSC=Y&amp;PAGE=toc&amp;D=yrovft&amp;AN=00043860-000000000-00000","https://ovidsp.ovid.com/ovidweb.cgi?T=JS&amp;NEWS=n&amp;CSC=Y&amp;PAGE=toc&amp;D=yrovft&amp;AN=00043860-000000000-00000")</f>
        <v>https://ovidsp.ovid.com/ovidweb.cgi?T=JS&amp;NEWS=n&amp;CSC=Y&amp;PAGE=toc&amp;D=yrovft&amp;AN=00043860-000000000-00000</v>
      </c>
      <c r="H290" t="s">
        <v>922</v>
      </c>
      <c r="I290" t="s">
        <v>268</v>
      </c>
    </row>
    <row r="291" spans="1:9" x14ac:dyDescent="0.3">
      <c r="A291" t="s">
        <v>1118</v>
      </c>
      <c r="B291" t="s">
        <v>699</v>
      </c>
      <c r="C291" t="s">
        <v>1208</v>
      </c>
      <c r="D291" t="s">
        <v>23</v>
      </c>
      <c r="E291" t="s">
        <v>805</v>
      </c>
      <c r="F291" t="s">
        <v>271</v>
      </c>
      <c r="G291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H291" t="s">
        <v>1697</v>
      </c>
      <c r="I291" t="s">
        <v>1299</v>
      </c>
    </row>
    <row r="292" spans="1:9" x14ac:dyDescent="0.3">
      <c r="A292" t="s">
        <v>108</v>
      </c>
      <c r="B292" t="s">
        <v>1208</v>
      </c>
      <c r="C292" t="s">
        <v>729</v>
      </c>
      <c r="D292" t="s">
        <v>23</v>
      </c>
      <c r="E292" t="s">
        <v>1017</v>
      </c>
      <c r="F292" t="s">
        <v>810</v>
      </c>
      <c r="G292" s="1" t="str">
        <f>HYPERLINK("https://ovidsp.ovid.com/ovidweb.cgi?T=JS&amp;NEWS=n&amp;CSC=Y&amp;PAGE=toc&amp;D=yrovft&amp;AN=02186187-000000000-00000","https://ovidsp.ovid.com/ovidweb.cgi?T=JS&amp;NEWS=n&amp;CSC=Y&amp;PAGE=toc&amp;D=yrovft&amp;AN=02186187-000000000-00000")</f>
        <v>https://ovidsp.ovid.com/ovidweb.cgi?T=JS&amp;NEWS=n&amp;CSC=Y&amp;PAGE=toc&amp;D=yrovft&amp;AN=02186187-000000000-00000</v>
      </c>
      <c r="H292" t="s">
        <v>1867</v>
      </c>
      <c r="I292" t="s">
        <v>1208</v>
      </c>
    </row>
    <row r="293" spans="1:9" x14ac:dyDescent="0.3">
      <c r="A293" t="s">
        <v>1522</v>
      </c>
      <c r="B293" t="s">
        <v>1208</v>
      </c>
      <c r="C293" t="s">
        <v>1263</v>
      </c>
      <c r="D293" t="s">
        <v>23</v>
      </c>
      <c r="E293" t="s">
        <v>1541</v>
      </c>
      <c r="F293" t="s">
        <v>382</v>
      </c>
      <c r="G293" s="1" t="str">
        <f>HYPERLINK("https://ovidsp.ovid.com/ovidweb.cgi?T=JS&amp;NEWS=n&amp;CSC=Y&amp;PAGE=toc&amp;D=yrovft&amp;AN=02273805-000000000-00000","https://ovidsp.ovid.com/ovidweb.cgi?T=JS&amp;NEWS=n&amp;CSC=Y&amp;PAGE=toc&amp;D=yrovft&amp;AN=02273805-000000000-00000")</f>
        <v>https://ovidsp.ovid.com/ovidweb.cgi?T=JS&amp;NEWS=n&amp;CSC=Y&amp;PAGE=toc&amp;D=yrovft&amp;AN=02273805-000000000-00000</v>
      </c>
      <c r="H293" t="s">
        <v>1208</v>
      </c>
      <c r="I293" t="s">
        <v>1208</v>
      </c>
    </row>
    <row r="294" spans="1:9" x14ac:dyDescent="0.3">
      <c r="A294" t="s">
        <v>756</v>
      </c>
      <c r="B294" t="s">
        <v>1242</v>
      </c>
      <c r="C294" t="s">
        <v>1208</v>
      </c>
      <c r="D294" t="s">
        <v>23</v>
      </c>
      <c r="E294" t="s">
        <v>1578</v>
      </c>
      <c r="F294" t="s">
        <v>408</v>
      </c>
      <c r="G294" s="1" t="str">
        <f>HYPERLINK("https://ovidsp.ovid.com/ovidweb.cgi?T=JS&amp;NEWS=n&amp;CSC=Y&amp;PAGE=toc&amp;D=yrovft&amp;AN=01274882-000000000-00000","https://ovidsp.ovid.com/ovidweb.cgi?T=JS&amp;NEWS=n&amp;CSC=Y&amp;PAGE=toc&amp;D=yrovft&amp;AN=01274882-000000000-00000")</f>
        <v>https://ovidsp.ovid.com/ovidweb.cgi?T=JS&amp;NEWS=n&amp;CSC=Y&amp;PAGE=toc&amp;D=yrovft&amp;AN=01274882-000000000-00000</v>
      </c>
      <c r="H294" t="s">
        <v>626</v>
      </c>
      <c r="I294" t="s">
        <v>1382</v>
      </c>
    </row>
    <row r="295" spans="1:9" x14ac:dyDescent="0.3">
      <c r="A295" t="s">
        <v>29</v>
      </c>
      <c r="B295" t="s">
        <v>1797</v>
      </c>
      <c r="C295" t="s">
        <v>640</v>
      </c>
      <c r="D295" t="s">
        <v>23</v>
      </c>
      <c r="E295" t="s">
        <v>181</v>
      </c>
      <c r="F295" t="s">
        <v>782</v>
      </c>
      <c r="G295" s="1" t="str">
        <f>HYPERLINK("https://ovidsp.ovid.com/ovidweb.cgi?T=JS&amp;NEWS=n&amp;CSC=Y&amp;PAGE=toc&amp;D=yrovft&amp;AN=00152192-000000000-00000","https://ovidsp.ovid.com/ovidweb.cgi?T=JS&amp;NEWS=n&amp;CSC=Y&amp;PAGE=toc&amp;D=yrovft&amp;AN=00152192-000000000-00000")</f>
        <v>https://ovidsp.ovid.com/ovidweb.cgi?T=JS&amp;NEWS=n&amp;CSC=Y&amp;PAGE=toc&amp;D=yrovft&amp;AN=00152192-000000000-00000</v>
      </c>
      <c r="H295" t="s">
        <v>357</v>
      </c>
      <c r="I295" t="s">
        <v>1447</v>
      </c>
    </row>
    <row r="296" spans="1:9" x14ac:dyDescent="0.3">
      <c r="A296" t="s">
        <v>1199</v>
      </c>
      <c r="B296" t="s">
        <v>462</v>
      </c>
      <c r="C296" t="s">
        <v>1208</v>
      </c>
      <c r="D296" t="s">
        <v>23</v>
      </c>
      <c r="E296" t="s">
        <v>407</v>
      </c>
      <c r="F296" t="s">
        <v>382</v>
      </c>
      <c r="G296" s="1" t="str">
        <f>HYPERLINK("https://ovidsp.ovid.com/ovidweb.cgi?T=JS&amp;NEWS=n&amp;CSC=Y&amp;PAGE=toc&amp;D=yrovft&amp;AN=00008526-000000000-00000","https://ovidsp.ovid.com/ovidweb.cgi?T=JS&amp;NEWS=n&amp;CSC=Y&amp;PAGE=toc&amp;D=yrovft&amp;AN=00008526-000000000-00000")</f>
        <v>https://ovidsp.ovid.com/ovidweb.cgi?T=JS&amp;NEWS=n&amp;CSC=Y&amp;PAGE=toc&amp;D=yrovft&amp;AN=00008526-000000000-00000</v>
      </c>
      <c r="H296" t="s">
        <v>269</v>
      </c>
      <c r="I296" t="s">
        <v>481</v>
      </c>
    </row>
    <row r="297" spans="1:9" x14ac:dyDescent="0.3">
      <c r="A297" t="s">
        <v>584</v>
      </c>
      <c r="B297" t="s">
        <v>1208</v>
      </c>
      <c r="C297" t="s">
        <v>1827</v>
      </c>
      <c r="D297" t="s">
        <v>23</v>
      </c>
      <c r="E297" t="s">
        <v>1541</v>
      </c>
      <c r="F297" t="s">
        <v>563</v>
      </c>
      <c r="G297" s="1" t="str">
        <f>HYPERLINK("https://ovidsp.ovid.com/ovidweb.cgi?T=JS&amp;NEWS=n&amp;CSC=Y&amp;PAGE=toc&amp;D=yrovft&amp;AN=02273366-000000000-00000","https://ovidsp.ovid.com/ovidweb.cgi?T=JS&amp;NEWS=n&amp;CSC=Y&amp;PAGE=toc&amp;D=yrovft&amp;AN=02273366-000000000-00000")</f>
        <v>https://ovidsp.ovid.com/ovidweb.cgi?T=JS&amp;NEWS=n&amp;CSC=Y&amp;PAGE=toc&amp;D=yrovft&amp;AN=02273366-000000000-00000</v>
      </c>
      <c r="H297" t="s">
        <v>812</v>
      </c>
      <c r="I297" t="s">
        <v>794</v>
      </c>
    </row>
    <row r="298" spans="1:9" x14ac:dyDescent="0.3">
      <c r="A298" t="s">
        <v>243</v>
      </c>
      <c r="B298" t="s">
        <v>1208</v>
      </c>
      <c r="C298" t="s">
        <v>428</v>
      </c>
      <c r="D298" t="s">
        <v>23</v>
      </c>
      <c r="E298" t="s">
        <v>1132</v>
      </c>
      <c r="F298" t="s">
        <v>382</v>
      </c>
      <c r="G298" s="1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  <c r="H298" t="s">
        <v>592</v>
      </c>
      <c r="I298" t="s">
        <v>794</v>
      </c>
    </row>
    <row r="299" spans="1:9" x14ac:dyDescent="0.3">
      <c r="A299" t="s">
        <v>257</v>
      </c>
      <c r="B299" t="s">
        <v>1552</v>
      </c>
      <c r="C299" t="s">
        <v>1389</v>
      </c>
      <c r="D299" t="s">
        <v>23</v>
      </c>
      <c r="E299" t="s">
        <v>1314</v>
      </c>
      <c r="F299" t="s">
        <v>632</v>
      </c>
      <c r="G299" s="1" t="str">
        <f>HYPERLINK("https://ovidsp.ovid.com/ovidweb.cgi?T=JS&amp;NEWS=n&amp;CSC=Y&amp;PAGE=toc&amp;D=yrovft&amp;AN=01300517-000000000-00000","https://ovidsp.ovid.com/ovidweb.cgi?T=JS&amp;NEWS=n&amp;CSC=Y&amp;PAGE=toc&amp;D=yrovft&amp;AN=01300517-000000000-00000")</f>
        <v>https://ovidsp.ovid.com/ovidweb.cgi?T=JS&amp;NEWS=n&amp;CSC=Y&amp;PAGE=toc&amp;D=yrovft&amp;AN=01300517-000000000-00000</v>
      </c>
      <c r="H299" t="s">
        <v>1208</v>
      </c>
      <c r="I299" t="s">
        <v>481</v>
      </c>
    </row>
    <row r="300" spans="1:9" x14ac:dyDescent="0.3">
      <c r="A300" t="s">
        <v>1190</v>
      </c>
      <c r="B300" t="s">
        <v>154</v>
      </c>
      <c r="C300" t="s">
        <v>242</v>
      </c>
      <c r="D300" t="s">
        <v>23</v>
      </c>
      <c r="E300" t="s">
        <v>1494</v>
      </c>
      <c r="F300" t="s">
        <v>94</v>
      </c>
      <c r="G300" s="1" t="str">
        <f>HYPERLINK("https://ovidsp.ovid.com/ovidweb.cgi?T=JS&amp;NEWS=n&amp;CSC=Y&amp;PAGE=toc&amp;D=yrovft&amp;AN=00129234-000000000-00000","https://ovidsp.ovid.com/ovidweb.cgi?T=JS&amp;NEWS=n&amp;CSC=Y&amp;PAGE=toc&amp;D=yrovft&amp;AN=00129234-000000000-00000")</f>
        <v>https://ovidsp.ovid.com/ovidweb.cgi?T=JS&amp;NEWS=n&amp;CSC=Y&amp;PAGE=toc&amp;D=yrovft&amp;AN=00129234-000000000-00000</v>
      </c>
      <c r="H300" t="s">
        <v>1208</v>
      </c>
      <c r="I300" t="s">
        <v>268</v>
      </c>
    </row>
    <row r="301" spans="1:9" x14ac:dyDescent="0.3">
      <c r="A301" t="s">
        <v>1133</v>
      </c>
      <c r="B301" t="s">
        <v>1687</v>
      </c>
      <c r="C301" t="s">
        <v>855</v>
      </c>
      <c r="D301" t="s">
        <v>23</v>
      </c>
      <c r="E301" t="s">
        <v>1204</v>
      </c>
      <c r="F301" t="s">
        <v>1378</v>
      </c>
      <c r="G301" s="1" t="str">
        <f>HYPERLINK("https://ovidsp.ovid.com/ovidweb.cgi?T=JS&amp;NEWS=n&amp;CSC=Y&amp;PAGE=toc&amp;D=yrovft&amp;AN=01212983-000000000-00000","https://ovidsp.ovid.com/ovidweb.cgi?T=JS&amp;NEWS=n&amp;CSC=Y&amp;PAGE=toc&amp;D=yrovft&amp;AN=01212983-000000000-00000")</f>
        <v>https://ovidsp.ovid.com/ovidweb.cgi?T=JS&amp;NEWS=n&amp;CSC=Y&amp;PAGE=toc&amp;D=yrovft&amp;AN=01212983-000000000-00000</v>
      </c>
      <c r="H301" t="s">
        <v>1208</v>
      </c>
      <c r="I301" t="s">
        <v>268</v>
      </c>
    </row>
    <row r="302" spans="1:9" x14ac:dyDescent="0.3">
      <c r="A302" t="s">
        <v>749</v>
      </c>
      <c r="B302" t="s">
        <v>1208</v>
      </c>
      <c r="C302" t="s">
        <v>999</v>
      </c>
      <c r="D302" t="s">
        <v>23</v>
      </c>
      <c r="E302" t="s">
        <v>576</v>
      </c>
      <c r="F302" t="s">
        <v>382</v>
      </c>
      <c r="G302" s="1" t="str">
        <f>HYPERLINK("https://ovidsp.ovid.com/ovidweb.cgi?T=JS&amp;NEWS=n&amp;CSC=Y&amp;PAGE=toc&amp;D=yrovft&amp;AN=02123147-000000000-00000","https://ovidsp.ovid.com/ovidweb.cgi?T=JS&amp;NEWS=n&amp;CSC=Y&amp;PAGE=toc&amp;D=yrovft&amp;AN=02123147-000000000-00000")</f>
        <v>https://ovidsp.ovid.com/ovidweb.cgi?T=JS&amp;NEWS=n&amp;CSC=Y&amp;PAGE=toc&amp;D=yrovft&amp;AN=02123147-000000000-00000</v>
      </c>
      <c r="H302" t="s">
        <v>647</v>
      </c>
      <c r="I302" t="s">
        <v>1208</v>
      </c>
    </row>
    <row r="303" spans="1:9" x14ac:dyDescent="0.3">
      <c r="A303" t="s">
        <v>610</v>
      </c>
      <c r="B303" t="s">
        <v>1260</v>
      </c>
      <c r="C303" t="s">
        <v>1661</v>
      </c>
      <c r="D303" t="s">
        <v>23</v>
      </c>
      <c r="E303" t="s">
        <v>1120</v>
      </c>
      <c r="F303" t="s">
        <v>563</v>
      </c>
      <c r="G303" s="1" t="str">
        <f>HYPERLINK("https://ovidsp.ovid.com/ovidweb.cgi?T=JS&amp;NEWS=n&amp;CSC=Y&amp;PAGE=toc&amp;D=yrovft&amp;AN=00005721-000000000-00000","https://ovidsp.ovid.com/ovidweb.cgi?T=JS&amp;NEWS=n&amp;CSC=Y&amp;PAGE=toc&amp;D=yrovft&amp;AN=00005721-000000000-00000")</f>
        <v>https://ovidsp.ovid.com/ovidweb.cgi?T=JS&amp;NEWS=n&amp;CSC=Y&amp;PAGE=toc&amp;D=yrovft&amp;AN=00005721-000000000-00000</v>
      </c>
      <c r="H303" t="s">
        <v>1654</v>
      </c>
      <c r="I303" t="s">
        <v>1447</v>
      </c>
    </row>
    <row r="304" spans="1:9" x14ac:dyDescent="0.3">
      <c r="A304" t="s">
        <v>1627</v>
      </c>
      <c r="B304" t="s">
        <v>675</v>
      </c>
      <c r="C304" t="s">
        <v>56</v>
      </c>
      <c r="D304" t="s">
        <v>23</v>
      </c>
      <c r="E304" t="s">
        <v>1120</v>
      </c>
      <c r="F304" t="s">
        <v>810</v>
      </c>
      <c r="G304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H304" t="s">
        <v>1753</v>
      </c>
      <c r="I304" t="s">
        <v>1708</v>
      </c>
    </row>
    <row r="305" spans="1:9" x14ac:dyDescent="0.3">
      <c r="A305" t="s">
        <v>1005</v>
      </c>
      <c r="B305" t="s">
        <v>1324</v>
      </c>
      <c r="C305" t="s">
        <v>730</v>
      </c>
      <c r="D305" t="s">
        <v>23</v>
      </c>
      <c r="E305" t="s">
        <v>1716</v>
      </c>
      <c r="F305" t="s">
        <v>1246</v>
      </c>
      <c r="G305" s="1" t="str">
        <f>HYPERLINK("https://ovidsp.ovid.com/ovidweb.cgi?T=JS&amp;NEWS=n&amp;CSC=Y&amp;PAGE=toc&amp;D=yrovft&amp;AN=01394381-000000000-00000","https://ovidsp.ovid.com/ovidweb.cgi?T=JS&amp;NEWS=n&amp;CSC=Y&amp;PAGE=toc&amp;D=yrovft&amp;AN=01394381-000000000-00000")</f>
        <v>https://ovidsp.ovid.com/ovidweb.cgi?T=JS&amp;NEWS=n&amp;CSC=Y&amp;PAGE=toc&amp;D=yrovft&amp;AN=01394381-000000000-00000</v>
      </c>
      <c r="H305" t="s">
        <v>1208</v>
      </c>
      <c r="I305" t="s">
        <v>1208</v>
      </c>
    </row>
    <row r="306" spans="1:9" x14ac:dyDescent="0.3">
      <c r="A306" t="s">
        <v>1383</v>
      </c>
      <c r="B306" t="s">
        <v>1208</v>
      </c>
      <c r="C306" t="s">
        <v>190</v>
      </c>
      <c r="D306" t="s">
        <v>23</v>
      </c>
      <c r="E306" t="s">
        <v>169</v>
      </c>
      <c r="F306" t="s">
        <v>763</v>
      </c>
      <c r="G306" s="1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  <c r="H306" t="s">
        <v>1398</v>
      </c>
      <c r="I306" t="s">
        <v>199</v>
      </c>
    </row>
    <row r="307" spans="1:9" x14ac:dyDescent="0.3">
      <c r="A307" t="s">
        <v>952</v>
      </c>
      <c r="B307" t="s">
        <v>738</v>
      </c>
      <c r="C307" t="s">
        <v>1239</v>
      </c>
      <c r="D307" t="s">
        <v>23</v>
      </c>
      <c r="E307" t="s">
        <v>1120</v>
      </c>
      <c r="F307" t="s">
        <v>563</v>
      </c>
      <c r="G307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H307" t="s">
        <v>1692</v>
      </c>
      <c r="I307" t="s">
        <v>481</v>
      </c>
    </row>
    <row r="308" spans="1:9" x14ac:dyDescent="0.3">
      <c r="A308" t="s">
        <v>1104</v>
      </c>
      <c r="B308" t="s">
        <v>1208</v>
      </c>
      <c r="C308" t="s">
        <v>1327</v>
      </c>
      <c r="D308" t="s">
        <v>23</v>
      </c>
      <c r="E308" t="s">
        <v>307</v>
      </c>
      <c r="F308" t="s">
        <v>810</v>
      </c>
      <c r="G308" s="1" t="str">
        <f>HYPERLINK("https://ovidsp.ovid.com/ovidweb.cgi?T=JS&amp;NEWS=n&amp;CSC=Y&amp;PAGE=toc&amp;D=yrovft&amp;AN=02200519-000000000-00000","https://ovidsp.ovid.com/ovidweb.cgi?T=JS&amp;NEWS=n&amp;CSC=Y&amp;PAGE=toc&amp;D=yrovft&amp;AN=02200519-000000000-00000")</f>
        <v>https://ovidsp.ovid.com/ovidweb.cgi?T=JS&amp;NEWS=n&amp;CSC=Y&amp;PAGE=toc&amp;D=yrovft&amp;AN=02200519-000000000-00000</v>
      </c>
      <c r="H308" t="s">
        <v>693</v>
      </c>
      <c r="I308" t="s">
        <v>1208</v>
      </c>
    </row>
    <row r="309" spans="1:9" x14ac:dyDescent="0.3">
      <c r="A309" t="s">
        <v>74</v>
      </c>
      <c r="B309" t="s">
        <v>1208</v>
      </c>
      <c r="C309" t="s">
        <v>490</v>
      </c>
      <c r="D309" t="s">
        <v>23</v>
      </c>
      <c r="E309" t="s">
        <v>735</v>
      </c>
      <c r="F309" t="s">
        <v>782</v>
      </c>
      <c r="G309" s="1" t="str">
        <f>HYPERLINK("https://ovidsp.ovid.com/ovidweb.cgi?T=JS&amp;NEWS=n&amp;CSC=Y&amp;PAGE=toc&amp;D=yrovft&amp;AN=02275074-000000000-00000","https://ovidsp.ovid.com/ovidweb.cgi?T=JS&amp;NEWS=n&amp;CSC=Y&amp;PAGE=toc&amp;D=yrovft&amp;AN=02275074-000000000-00000")</f>
        <v>https://ovidsp.ovid.com/ovidweb.cgi?T=JS&amp;NEWS=n&amp;CSC=Y&amp;PAGE=toc&amp;D=yrovft&amp;AN=02275074-000000000-00000</v>
      </c>
      <c r="H309" t="s">
        <v>1225</v>
      </c>
      <c r="I309" t="s">
        <v>1208</v>
      </c>
    </row>
    <row r="310" spans="1:9" x14ac:dyDescent="0.3">
      <c r="A310" t="s">
        <v>1497</v>
      </c>
      <c r="B310" t="s">
        <v>658</v>
      </c>
      <c r="C310" t="s">
        <v>1777</v>
      </c>
      <c r="D310" t="s">
        <v>23</v>
      </c>
      <c r="E310" t="s">
        <v>1191</v>
      </c>
      <c r="F310" t="s">
        <v>810</v>
      </c>
      <c r="G310" s="1" t="str">
        <f>HYPERLINK("https://ovidsp.ovid.com/ovidweb.cgi?T=JS&amp;NEWS=n&amp;CSC=Y&amp;PAGE=toc&amp;D=yrovft&amp;AN=00008390-000000000-00000","https://ovidsp.ovid.com/ovidweb.cgi?T=JS&amp;NEWS=n&amp;CSC=Y&amp;PAGE=toc&amp;D=yrovft&amp;AN=00008390-000000000-00000")</f>
        <v>https://ovidsp.ovid.com/ovidweb.cgi?T=JS&amp;NEWS=n&amp;CSC=Y&amp;PAGE=toc&amp;D=yrovft&amp;AN=00008390-000000000-00000</v>
      </c>
      <c r="H310" t="s">
        <v>1545</v>
      </c>
      <c r="I310" t="s">
        <v>794</v>
      </c>
    </row>
    <row r="311" spans="1:9" x14ac:dyDescent="0.3">
      <c r="A311" t="s">
        <v>1256</v>
      </c>
      <c r="B311" t="s">
        <v>1560</v>
      </c>
      <c r="C311" t="s">
        <v>1396</v>
      </c>
      <c r="D311" t="s">
        <v>23</v>
      </c>
      <c r="E311" t="s">
        <v>1429</v>
      </c>
      <c r="F311" t="s">
        <v>1424</v>
      </c>
      <c r="G311" s="1" t="str">
        <f>HYPERLINK("https://ovidsp.ovid.com/ovidweb.cgi?T=JS&amp;NEWS=n&amp;CSC=Y&amp;PAGE=toc&amp;D=yrovft&amp;AN=01244664-000000000-00000","https://ovidsp.ovid.com/ovidweb.cgi?T=JS&amp;NEWS=n&amp;CSC=Y&amp;PAGE=toc&amp;D=yrovft&amp;AN=01244664-000000000-00000")</f>
        <v>https://ovidsp.ovid.com/ovidweb.cgi?T=JS&amp;NEWS=n&amp;CSC=Y&amp;PAGE=toc&amp;D=yrovft&amp;AN=01244664-000000000-00000</v>
      </c>
      <c r="H311" t="s">
        <v>1208</v>
      </c>
      <c r="I311" t="s">
        <v>268</v>
      </c>
    </row>
    <row r="312" spans="1:9" x14ac:dyDescent="0.3">
      <c r="A312" t="s">
        <v>1577</v>
      </c>
      <c r="B312" t="s">
        <v>1208</v>
      </c>
      <c r="C312" t="s">
        <v>1638</v>
      </c>
      <c r="D312" t="s">
        <v>23</v>
      </c>
      <c r="E312" t="s">
        <v>444</v>
      </c>
      <c r="F312" t="s">
        <v>563</v>
      </c>
      <c r="G312" s="1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  <c r="H312" t="s">
        <v>1119</v>
      </c>
      <c r="I312" t="s">
        <v>1299</v>
      </c>
    </row>
    <row r="313" spans="1:9" x14ac:dyDescent="0.3">
      <c r="A313" t="s">
        <v>1726</v>
      </c>
      <c r="B313" t="s">
        <v>1208</v>
      </c>
      <c r="C313" t="s">
        <v>1248</v>
      </c>
      <c r="D313" t="s">
        <v>1866</v>
      </c>
      <c r="E313" t="s">
        <v>805</v>
      </c>
      <c r="F313" t="s">
        <v>1779</v>
      </c>
      <c r="G313" s="1" t="str">
        <f>HYPERLINK("https://ovidsp.ovid.com/ovidweb.cgi?T=JS&amp;NEWS=n&amp;CSC=Y&amp;PAGE=toc&amp;D=yrovft&amp;AN=00043427-000000000-00000","https://ovidsp.ovid.com/ovidweb.cgi?T=JS&amp;NEWS=n&amp;CSC=Y&amp;PAGE=toc&amp;D=yrovft&amp;AN=00043427-000000000-00000")</f>
        <v>https://ovidsp.ovid.com/ovidweb.cgi?T=JS&amp;NEWS=n&amp;CSC=Y&amp;PAGE=toc&amp;D=yrovft&amp;AN=00043427-000000000-00000</v>
      </c>
      <c r="H313" t="s">
        <v>1208</v>
      </c>
      <c r="I313" t="s">
        <v>1839</v>
      </c>
    </row>
    <row r="314" spans="1:9" x14ac:dyDescent="0.3">
      <c r="A314" t="s">
        <v>1566</v>
      </c>
      <c r="B314" t="s">
        <v>1039</v>
      </c>
      <c r="C314" t="s">
        <v>482</v>
      </c>
      <c r="D314" t="s">
        <v>23</v>
      </c>
      <c r="E314" t="s">
        <v>1872</v>
      </c>
      <c r="F314" t="s">
        <v>1668</v>
      </c>
      <c r="G314" s="1" t="str">
        <f>HYPERLINK("https://ovidsp.ovid.com/ovidweb.cgi?T=JS&amp;NEWS=n&amp;CSC=Y&amp;PAGE=toc&amp;D=yrovft&amp;AN=00135255-000000000-00000","https://ovidsp.ovid.com/ovidweb.cgi?T=JS&amp;NEWS=n&amp;CSC=Y&amp;PAGE=toc&amp;D=yrovft&amp;AN=00135255-000000000-00000")</f>
        <v>https://ovidsp.ovid.com/ovidweb.cgi?T=JS&amp;NEWS=n&amp;CSC=Y&amp;PAGE=toc&amp;D=yrovft&amp;AN=00135255-000000000-00000</v>
      </c>
      <c r="H314" t="s">
        <v>1208</v>
      </c>
      <c r="I314" t="s">
        <v>1208</v>
      </c>
    </row>
    <row r="315" spans="1:9" x14ac:dyDescent="0.3">
      <c r="A315" t="s">
        <v>1854</v>
      </c>
      <c r="B315" t="s">
        <v>1131</v>
      </c>
      <c r="C315" t="s">
        <v>725</v>
      </c>
      <c r="D315" t="s">
        <v>23</v>
      </c>
      <c r="E315" t="s">
        <v>859</v>
      </c>
      <c r="F315" t="s">
        <v>597</v>
      </c>
      <c r="G315" s="1" t="str">
        <f>HYPERLINK("https://ovidsp.ovid.com/ovidweb.cgi?T=JS&amp;NEWS=n&amp;CSC=Y&amp;PAGE=toc&amp;D=yrovft&amp;AN=00151482-000000000-00000","https://ovidsp.ovid.com/ovidweb.cgi?T=JS&amp;NEWS=n&amp;CSC=Y&amp;PAGE=toc&amp;D=yrovft&amp;AN=00151482-000000000-00000")</f>
        <v>https://ovidsp.ovid.com/ovidweb.cgi?T=JS&amp;NEWS=n&amp;CSC=Y&amp;PAGE=toc&amp;D=yrovft&amp;AN=00151482-000000000-00000</v>
      </c>
      <c r="H315" t="s">
        <v>1208</v>
      </c>
      <c r="I315" t="s">
        <v>1208</v>
      </c>
    </row>
    <row r="316" spans="1:9" x14ac:dyDescent="0.3">
      <c r="A316" t="s">
        <v>1205</v>
      </c>
      <c r="B316" t="s">
        <v>42</v>
      </c>
      <c r="C316" t="s">
        <v>614</v>
      </c>
      <c r="D316" t="s">
        <v>23</v>
      </c>
      <c r="E316" t="s">
        <v>828</v>
      </c>
      <c r="F316" t="s">
        <v>1614</v>
      </c>
      <c r="G316" s="1" t="str">
        <f>HYPERLINK("https://ovidsp.ovid.com/ovidweb.cgi?T=JS&amp;NEWS=n&amp;CSC=Y&amp;PAGE=toc&amp;D=yrovft&amp;AN=01337225-000000000-00000","https://ovidsp.ovid.com/ovidweb.cgi?T=JS&amp;NEWS=n&amp;CSC=Y&amp;PAGE=toc&amp;D=yrovft&amp;AN=01337225-000000000-00000")</f>
        <v>https://ovidsp.ovid.com/ovidweb.cgi?T=JS&amp;NEWS=n&amp;CSC=Y&amp;PAGE=toc&amp;D=yrovft&amp;AN=01337225-000000000-00000</v>
      </c>
      <c r="H316" t="s">
        <v>1208</v>
      </c>
      <c r="I316" t="s">
        <v>794</v>
      </c>
    </row>
    <row r="317" spans="1:9" x14ac:dyDescent="0.3">
      <c r="A317" t="s">
        <v>358</v>
      </c>
      <c r="B317" t="s">
        <v>156</v>
      </c>
      <c r="C317" t="s">
        <v>9</v>
      </c>
      <c r="D317" t="s">
        <v>23</v>
      </c>
      <c r="E317" t="s">
        <v>805</v>
      </c>
      <c r="F317" t="s">
        <v>327</v>
      </c>
      <c r="G317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H317" t="s">
        <v>1050</v>
      </c>
      <c r="I317" t="s">
        <v>829</v>
      </c>
    </row>
    <row r="318" spans="1:9" x14ac:dyDescent="0.3">
      <c r="A318" t="s">
        <v>1353</v>
      </c>
      <c r="B318" t="s">
        <v>574</v>
      </c>
      <c r="C318" t="s">
        <v>552</v>
      </c>
      <c r="D318" t="s">
        <v>23</v>
      </c>
      <c r="E318" t="s">
        <v>271</v>
      </c>
      <c r="F318" t="s">
        <v>810</v>
      </c>
      <c r="G318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H318" t="s">
        <v>1767</v>
      </c>
      <c r="I318" t="s">
        <v>794</v>
      </c>
    </row>
    <row r="319" spans="1:9" x14ac:dyDescent="0.3">
      <c r="A319" t="s">
        <v>1033</v>
      </c>
      <c r="B319" t="s">
        <v>1208</v>
      </c>
      <c r="C319" t="s">
        <v>1461</v>
      </c>
      <c r="D319" t="s">
        <v>23</v>
      </c>
      <c r="E319" t="s">
        <v>1229</v>
      </c>
      <c r="F319" t="s">
        <v>810</v>
      </c>
      <c r="G319" s="1" t="str">
        <f>HYPERLINK("https://ovidsp.ovid.com/ovidweb.cgi?T=JS&amp;NEWS=n&amp;CSC=Y&amp;PAGE=toc&amp;D=yrovft&amp;AN=02272941-000000000-00000","https://ovidsp.ovid.com/ovidweb.cgi?T=JS&amp;NEWS=n&amp;CSC=Y&amp;PAGE=toc&amp;D=yrovft&amp;AN=02272941-000000000-00000")</f>
        <v>https://ovidsp.ovid.com/ovidweb.cgi?T=JS&amp;NEWS=n&amp;CSC=Y&amp;PAGE=toc&amp;D=yrovft&amp;AN=02272941-000000000-00000</v>
      </c>
      <c r="H319" t="s">
        <v>1493</v>
      </c>
      <c r="I319" t="s">
        <v>1021</v>
      </c>
    </row>
    <row r="320" spans="1:9" x14ac:dyDescent="0.3">
      <c r="A320" t="s">
        <v>1828</v>
      </c>
      <c r="B320" t="s">
        <v>1208</v>
      </c>
      <c r="C320" t="s">
        <v>668</v>
      </c>
      <c r="D320" t="s">
        <v>23</v>
      </c>
      <c r="E320" t="s">
        <v>1350</v>
      </c>
      <c r="F320" t="s">
        <v>810</v>
      </c>
      <c r="G320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H320" t="s">
        <v>1749</v>
      </c>
      <c r="I320" t="s">
        <v>829</v>
      </c>
    </row>
    <row r="321" spans="1:9" x14ac:dyDescent="0.3">
      <c r="A321" t="s">
        <v>814</v>
      </c>
      <c r="B321" t="s">
        <v>399</v>
      </c>
      <c r="C321" t="s">
        <v>1603</v>
      </c>
      <c r="D321" t="s">
        <v>23</v>
      </c>
      <c r="E321" t="s">
        <v>1578</v>
      </c>
      <c r="F321" t="s">
        <v>225</v>
      </c>
      <c r="G321" s="1" t="str">
        <f>HYPERLINK("https://ovidsp.ovid.com/ovidweb.cgi?T=JS&amp;NEWS=n&amp;CSC=Y&amp;PAGE=toc&amp;D=yrovft&amp;AN=01222928-000000000-00000","https://ovidsp.ovid.com/ovidweb.cgi?T=JS&amp;NEWS=n&amp;CSC=Y&amp;PAGE=toc&amp;D=yrovft&amp;AN=01222928-000000000-00000")</f>
        <v>https://ovidsp.ovid.com/ovidweb.cgi?T=JS&amp;NEWS=n&amp;CSC=Y&amp;PAGE=toc&amp;D=yrovft&amp;AN=01222928-000000000-00000</v>
      </c>
      <c r="H321" t="s">
        <v>1409</v>
      </c>
      <c r="I321" t="s">
        <v>794</v>
      </c>
    </row>
    <row r="322" spans="1:9" x14ac:dyDescent="0.3">
      <c r="A322" t="s">
        <v>217</v>
      </c>
      <c r="B322" t="s">
        <v>639</v>
      </c>
      <c r="C322" t="s">
        <v>751</v>
      </c>
      <c r="D322" t="s">
        <v>23</v>
      </c>
      <c r="E322" t="s">
        <v>732</v>
      </c>
      <c r="F322" t="s">
        <v>563</v>
      </c>
      <c r="G322" s="1" t="str">
        <f>HYPERLINK("https://ovidsp.ovid.com/ovidweb.cgi?T=JS&amp;NEWS=n&amp;CSC=Y&amp;PAGE=toc&amp;D=yrovft&amp;AN=00132985-000000000-00000","https://ovidsp.ovid.com/ovidweb.cgi?T=JS&amp;NEWS=n&amp;CSC=Y&amp;PAGE=toc&amp;D=yrovft&amp;AN=00132985-000000000-00000")</f>
        <v>https://ovidsp.ovid.com/ovidweb.cgi?T=JS&amp;NEWS=n&amp;CSC=Y&amp;PAGE=toc&amp;D=yrovft&amp;AN=00132985-000000000-00000</v>
      </c>
      <c r="H322" t="s">
        <v>1270</v>
      </c>
      <c r="I322" t="s">
        <v>794</v>
      </c>
    </row>
    <row r="323" spans="1:9" x14ac:dyDescent="0.3">
      <c r="A323" t="s">
        <v>1707</v>
      </c>
      <c r="B323" t="s">
        <v>1208</v>
      </c>
      <c r="C323" t="s">
        <v>1454</v>
      </c>
      <c r="D323" t="s">
        <v>23</v>
      </c>
      <c r="E323" t="s">
        <v>253</v>
      </c>
      <c r="F323" t="s">
        <v>1623</v>
      </c>
      <c r="G323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H323" t="s">
        <v>1401</v>
      </c>
      <c r="I323" t="s">
        <v>794</v>
      </c>
    </row>
    <row r="324" spans="1:9" x14ac:dyDescent="0.3">
      <c r="A324" t="s">
        <v>365</v>
      </c>
      <c r="B324" t="s">
        <v>127</v>
      </c>
      <c r="C324" t="s">
        <v>90</v>
      </c>
      <c r="D324" t="s">
        <v>23</v>
      </c>
      <c r="E324" t="s">
        <v>181</v>
      </c>
      <c r="F324" t="s">
        <v>1706</v>
      </c>
      <c r="G324" s="1" t="str">
        <f>HYPERLINK("https://ovidsp.ovid.com/ovidweb.cgi?T=JS&amp;NEWS=n&amp;CSC=Y&amp;PAGE=toc&amp;D=yrovft&amp;AN=00010291-000000000-00000","https://ovidsp.ovid.com/ovidweb.cgi?T=JS&amp;NEWS=n&amp;CSC=Y&amp;PAGE=toc&amp;D=yrovft&amp;AN=00010291-000000000-00000")</f>
        <v>https://ovidsp.ovid.com/ovidweb.cgi?T=JS&amp;NEWS=n&amp;CSC=Y&amp;PAGE=toc&amp;D=yrovft&amp;AN=00010291-000000000-00000</v>
      </c>
      <c r="H324" t="s">
        <v>1208</v>
      </c>
      <c r="I324" t="s">
        <v>794</v>
      </c>
    </row>
    <row r="325" spans="1:9" x14ac:dyDescent="0.3">
      <c r="A325" t="s">
        <v>224</v>
      </c>
      <c r="B325" t="s">
        <v>1702</v>
      </c>
      <c r="C325" t="s">
        <v>1830</v>
      </c>
      <c r="D325" t="s">
        <v>23</v>
      </c>
      <c r="E325" t="s">
        <v>621</v>
      </c>
      <c r="F325" t="s">
        <v>0</v>
      </c>
      <c r="G325" s="1" t="str">
        <f>HYPERLINK("https://ovidsp.ovid.com/ovidweb.cgi?T=JS&amp;NEWS=n&amp;CSC=Y&amp;PAGE=toc&amp;D=yrovft&amp;AN=00001756-000000000-00000","https://ovidsp.ovid.com/ovidweb.cgi?T=JS&amp;NEWS=n&amp;CSC=Y&amp;PAGE=toc&amp;D=yrovft&amp;AN=00001756-000000000-00000")</f>
        <v>https://ovidsp.ovid.com/ovidweb.cgi?T=JS&amp;NEWS=n&amp;CSC=Y&amp;PAGE=toc&amp;D=yrovft&amp;AN=00001756-000000000-00000</v>
      </c>
      <c r="H325" t="s">
        <v>511</v>
      </c>
      <c r="I325" t="s">
        <v>752</v>
      </c>
    </row>
    <row r="326" spans="1:9" x14ac:dyDescent="0.3">
      <c r="A326" t="s">
        <v>1279</v>
      </c>
      <c r="B326" t="s">
        <v>1052</v>
      </c>
      <c r="C326" t="s">
        <v>374</v>
      </c>
      <c r="D326" t="s">
        <v>23</v>
      </c>
      <c r="E326" t="s">
        <v>1174</v>
      </c>
      <c r="F326" t="s">
        <v>563</v>
      </c>
      <c r="G326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H326" t="s">
        <v>1338</v>
      </c>
      <c r="I326" t="s">
        <v>829</v>
      </c>
    </row>
    <row r="327" spans="1:9" x14ac:dyDescent="0.3">
      <c r="A327" t="s">
        <v>1787</v>
      </c>
      <c r="B327" t="s">
        <v>1208</v>
      </c>
      <c r="C327" t="s">
        <v>925</v>
      </c>
      <c r="D327" t="s">
        <v>23</v>
      </c>
      <c r="E327" t="s">
        <v>964</v>
      </c>
      <c r="F327" t="s">
        <v>55</v>
      </c>
      <c r="G327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H327" t="s">
        <v>1264</v>
      </c>
      <c r="I327" t="s">
        <v>794</v>
      </c>
    </row>
    <row r="328" spans="1:9" x14ac:dyDescent="0.3">
      <c r="A328" t="s">
        <v>227</v>
      </c>
      <c r="B328" t="s">
        <v>1208</v>
      </c>
      <c r="C328" t="s">
        <v>955</v>
      </c>
      <c r="D328" t="s">
        <v>23</v>
      </c>
      <c r="E328" t="s">
        <v>55</v>
      </c>
      <c r="F328" t="s">
        <v>810</v>
      </c>
      <c r="G328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H328" t="s">
        <v>424</v>
      </c>
      <c r="I328" t="s">
        <v>1208</v>
      </c>
    </row>
    <row r="329" spans="1:9" x14ac:dyDescent="0.3">
      <c r="A329" t="s">
        <v>185</v>
      </c>
      <c r="B329" t="s">
        <v>507</v>
      </c>
      <c r="C329" t="s">
        <v>1227</v>
      </c>
      <c r="D329" t="s">
        <v>23</v>
      </c>
      <c r="E329" t="s">
        <v>407</v>
      </c>
      <c r="F329" t="s">
        <v>477</v>
      </c>
      <c r="G329" s="1" t="str">
        <f>HYPERLINK("https://ovidsp.ovid.com/ovidweb.cgi?T=JS&amp;NEWS=n&amp;CSC=Y&amp;PAGE=toc&amp;D=yrovft&amp;AN=00013414-000000000-00000","https://ovidsp.ovid.com/ovidweb.cgi?T=JS&amp;NEWS=n&amp;CSC=Y&amp;PAGE=toc&amp;D=yrovft&amp;AN=00013414-000000000-00000")</f>
        <v>https://ovidsp.ovid.com/ovidweb.cgi?T=JS&amp;NEWS=n&amp;CSC=Y&amp;PAGE=toc&amp;D=yrovft&amp;AN=00013414-000000000-00000</v>
      </c>
      <c r="H329" t="s">
        <v>160</v>
      </c>
      <c r="I329" t="s">
        <v>1722</v>
      </c>
    </row>
    <row r="330" spans="1:9" x14ac:dyDescent="0.3">
      <c r="A330" t="s">
        <v>1744</v>
      </c>
      <c r="B330" t="s">
        <v>745</v>
      </c>
      <c r="C330" t="s">
        <v>615</v>
      </c>
      <c r="D330" t="s">
        <v>23</v>
      </c>
      <c r="E330" t="s">
        <v>1425</v>
      </c>
      <c r="F330" t="s">
        <v>810</v>
      </c>
      <c r="G330" s="1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  <c r="H330" t="s">
        <v>1435</v>
      </c>
      <c r="I330" t="s">
        <v>794</v>
      </c>
    </row>
    <row r="331" spans="1:9" x14ac:dyDescent="0.3">
      <c r="A331" t="s">
        <v>517</v>
      </c>
      <c r="B331" t="s">
        <v>1070</v>
      </c>
      <c r="C331" t="s">
        <v>1252</v>
      </c>
      <c r="D331" t="s">
        <v>23</v>
      </c>
      <c r="E331" t="s">
        <v>1120</v>
      </c>
      <c r="F331" t="s">
        <v>563</v>
      </c>
      <c r="G331" s="1" t="str">
        <f>HYPERLINK("https://ovidsp.ovid.com/ovidweb.cgi?T=JS&amp;NEWS=n&amp;CSC=Y&amp;PAGE=toc&amp;D=yrovft&amp;AN=00006223-000000000-00000","https://ovidsp.ovid.com/ovidweb.cgi?T=JS&amp;NEWS=n&amp;CSC=Y&amp;PAGE=toc&amp;D=yrovft&amp;AN=00006223-000000000-00000")</f>
        <v>https://ovidsp.ovid.com/ovidweb.cgi?T=JS&amp;NEWS=n&amp;CSC=Y&amp;PAGE=toc&amp;D=yrovft&amp;AN=00006223-000000000-00000</v>
      </c>
      <c r="H331" t="s">
        <v>1694</v>
      </c>
      <c r="I331" t="s">
        <v>268</v>
      </c>
    </row>
    <row r="332" spans="1:9" x14ac:dyDescent="0.3">
      <c r="A332" t="s">
        <v>268</v>
      </c>
      <c r="B332" t="s">
        <v>1468</v>
      </c>
      <c r="C332" t="s">
        <v>93</v>
      </c>
      <c r="D332" t="s">
        <v>23</v>
      </c>
      <c r="E332" t="s">
        <v>1114</v>
      </c>
      <c r="F332" t="s">
        <v>563</v>
      </c>
      <c r="G332" s="1" t="str">
        <f>HYPERLINK("https://ovidsp.ovid.com/ovidweb.cgi?T=JS&amp;NEWS=n&amp;CSC=Y&amp;PAGE=toc&amp;D=yrovft&amp;AN=00152193-000000000-00000","https://ovidsp.ovid.com/ovidweb.cgi?T=JS&amp;NEWS=n&amp;CSC=Y&amp;PAGE=toc&amp;D=yrovft&amp;AN=00152193-000000000-00000")</f>
        <v>https://ovidsp.ovid.com/ovidweb.cgi?T=JS&amp;NEWS=n&amp;CSC=Y&amp;PAGE=toc&amp;D=yrovft&amp;AN=00152193-000000000-00000</v>
      </c>
      <c r="H332" t="s">
        <v>705</v>
      </c>
      <c r="I332" t="s">
        <v>1447</v>
      </c>
    </row>
    <row r="333" spans="1:9" x14ac:dyDescent="0.3">
      <c r="A333" t="s">
        <v>911</v>
      </c>
      <c r="B333" t="s">
        <v>1520</v>
      </c>
      <c r="C333" t="s">
        <v>1509</v>
      </c>
      <c r="D333" t="s">
        <v>1866</v>
      </c>
      <c r="E333" t="s">
        <v>180</v>
      </c>
      <c r="F333" t="s">
        <v>1607</v>
      </c>
      <c r="G333" s="1" t="str">
        <f>HYPERLINK("https://ovidsp.ovid.com/ovidweb.cgi?T=JS&amp;NEWS=n&amp;CSC=Y&amp;PAGE=toc&amp;D=yrovft&amp;AN=00063518-000000000-00000","https://ovidsp.ovid.com/ovidweb.cgi?T=JS&amp;NEWS=n&amp;CSC=Y&amp;PAGE=toc&amp;D=yrovft&amp;AN=00063518-000000000-00000")</f>
        <v>https://ovidsp.ovid.com/ovidweb.cgi?T=JS&amp;NEWS=n&amp;CSC=Y&amp;PAGE=toc&amp;D=yrovft&amp;AN=00063518-000000000-00000</v>
      </c>
      <c r="H333" t="s">
        <v>1208</v>
      </c>
      <c r="I333" t="s">
        <v>1565</v>
      </c>
    </row>
    <row r="334" spans="1:9" x14ac:dyDescent="0.3">
      <c r="A334" t="s">
        <v>713</v>
      </c>
      <c r="B334" t="s">
        <v>796</v>
      </c>
      <c r="C334" t="s">
        <v>191</v>
      </c>
      <c r="D334" t="s">
        <v>23</v>
      </c>
      <c r="E334" t="s">
        <v>1588</v>
      </c>
      <c r="F334" t="s">
        <v>382</v>
      </c>
      <c r="G334" s="1" t="str">
        <f>HYPERLINK("https://ovidsp.ovid.com/ovidweb.cgi?T=JS&amp;NEWS=n&amp;CSC=Y&amp;PAGE=toc&amp;D=yrovft&amp;AN=00006216-000000000-00000","https://ovidsp.ovid.com/ovidweb.cgi?T=JS&amp;NEWS=n&amp;CSC=Y&amp;PAGE=toc&amp;D=yrovft&amp;AN=00006216-000000000-00000")</f>
        <v>https://ovidsp.ovid.com/ovidweb.cgi?T=JS&amp;NEWS=n&amp;CSC=Y&amp;PAGE=toc&amp;D=yrovft&amp;AN=00006216-000000000-00000</v>
      </c>
      <c r="H334" t="s">
        <v>1000</v>
      </c>
      <c r="I334" t="s">
        <v>268</v>
      </c>
    </row>
    <row r="335" spans="1:9" x14ac:dyDescent="0.3">
      <c r="A335" t="s">
        <v>1464</v>
      </c>
      <c r="B335" t="s">
        <v>721</v>
      </c>
      <c r="C335" t="s">
        <v>630</v>
      </c>
      <c r="D335" t="s">
        <v>23</v>
      </c>
      <c r="E335" t="s">
        <v>914</v>
      </c>
      <c r="F335" t="s">
        <v>575</v>
      </c>
      <c r="G335" s="1" t="str">
        <f>HYPERLINK("https://ovidsp.ovid.com/ovidweb.cgi?T=JS&amp;NEWS=n&amp;CSC=Y&amp;PAGE=toc&amp;D=yrovft&amp;AN=00063148-000000000-00000","https://ovidsp.ovid.com/ovidweb.cgi?T=JS&amp;NEWS=n&amp;CSC=Y&amp;PAGE=toc&amp;D=yrovft&amp;AN=00063148-000000000-00000")</f>
        <v>https://ovidsp.ovid.com/ovidweb.cgi?T=JS&amp;NEWS=n&amp;CSC=Y&amp;PAGE=toc&amp;D=yrovft&amp;AN=00063148-000000000-00000</v>
      </c>
      <c r="H335" t="s">
        <v>1208</v>
      </c>
      <c r="I335" t="s">
        <v>268</v>
      </c>
    </row>
    <row r="336" spans="1:9" x14ac:dyDescent="0.3">
      <c r="A336" t="s">
        <v>1410</v>
      </c>
      <c r="B336" t="s">
        <v>1870</v>
      </c>
      <c r="C336" t="s">
        <v>348</v>
      </c>
      <c r="D336" t="s">
        <v>23</v>
      </c>
      <c r="E336" t="s">
        <v>296</v>
      </c>
      <c r="F336" t="s">
        <v>307</v>
      </c>
      <c r="G336" s="1" t="str">
        <f>HYPERLINK("https://ovidsp.ovid.com/ovidweb.cgi?T=JS&amp;NEWS=n&amp;CSC=Y&amp;PAGE=toc&amp;D=yrovft&amp;AN=01244666-000000000-00000","https://ovidsp.ovid.com/ovidweb.cgi?T=JS&amp;NEWS=n&amp;CSC=Y&amp;PAGE=toc&amp;D=yrovft&amp;AN=01244666-000000000-00000")</f>
        <v>https://ovidsp.ovid.com/ovidweb.cgi?T=JS&amp;NEWS=n&amp;CSC=Y&amp;PAGE=toc&amp;D=yrovft&amp;AN=01244666-000000000-00000</v>
      </c>
      <c r="H336" t="s">
        <v>1663</v>
      </c>
      <c r="I336" t="s">
        <v>1447</v>
      </c>
    </row>
    <row r="337" spans="1:9" x14ac:dyDescent="0.3">
      <c r="A337" t="s">
        <v>1127</v>
      </c>
      <c r="B337" t="s">
        <v>1715</v>
      </c>
      <c r="C337" t="s">
        <v>1173</v>
      </c>
      <c r="D337" t="s">
        <v>23</v>
      </c>
      <c r="E337" t="s">
        <v>1114</v>
      </c>
      <c r="F337" t="s">
        <v>563</v>
      </c>
      <c r="G337" s="1" t="str">
        <f>HYPERLINK("https://ovidsp.ovid.com/ovidweb.cgi?T=JS&amp;NEWS=n&amp;CSC=Y&amp;PAGE=toc&amp;D=yrovft&amp;AN=00024776-000000000-00000","https://ovidsp.ovid.com/ovidweb.cgi?T=JS&amp;NEWS=n&amp;CSC=Y&amp;PAGE=toc&amp;D=yrovft&amp;AN=00024776-000000000-00000")</f>
        <v>https://ovidsp.ovid.com/ovidweb.cgi?T=JS&amp;NEWS=n&amp;CSC=Y&amp;PAGE=toc&amp;D=yrovft&amp;AN=00024776-000000000-00000</v>
      </c>
      <c r="H337" t="s">
        <v>48</v>
      </c>
      <c r="I337" t="s">
        <v>268</v>
      </c>
    </row>
    <row r="338" spans="1:9" x14ac:dyDescent="0.3">
      <c r="A338" t="s">
        <v>544</v>
      </c>
      <c r="B338" t="s">
        <v>755</v>
      </c>
      <c r="C338" t="s">
        <v>300</v>
      </c>
      <c r="D338" t="s">
        <v>23</v>
      </c>
      <c r="E338" t="s">
        <v>189</v>
      </c>
      <c r="F338" t="s">
        <v>563</v>
      </c>
      <c r="G338" s="1" t="str">
        <f>HYPERLINK("https://ovidsp.ovid.com/ovidweb.cgi?T=JS&amp;NEWS=n&amp;CSC=Y&amp;PAGE=toc&amp;D=yrovft&amp;AN=00152258-000000000-00000","https://ovidsp.ovid.com/ovidweb.cgi?T=JS&amp;NEWS=n&amp;CSC=Y&amp;PAGE=toc&amp;D=yrovft&amp;AN=00152258-000000000-00000")</f>
        <v>https://ovidsp.ovid.com/ovidweb.cgi?T=JS&amp;NEWS=n&amp;CSC=Y&amp;PAGE=toc&amp;D=yrovft&amp;AN=00152258-000000000-00000</v>
      </c>
      <c r="H338" t="s">
        <v>948</v>
      </c>
      <c r="I338" t="s">
        <v>268</v>
      </c>
    </row>
    <row r="339" spans="1:9" x14ac:dyDescent="0.3">
      <c r="A339" t="s">
        <v>133</v>
      </c>
      <c r="B339" t="s">
        <v>171</v>
      </c>
      <c r="C339" t="s">
        <v>309</v>
      </c>
      <c r="D339" t="s">
        <v>23</v>
      </c>
      <c r="E339" t="s">
        <v>1414</v>
      </c>
      <c r="F339" t="s">
        <v>563</v>
      </c>
      <c r="G339" s="1" t="str">
        <f>HYPERLINK("https://ovidsp.ovid.com/ovidweb.cgi?T=JS&amp;NEWS=n&amp;CSC=Y&amp;PAGE=toc&amp;D=yrovft&amp;AN=00006247-000000000-00000","https://ovidsp.ovid.com/ovidweb.cgi?T=JS&amp;NEWS=n&amp;CSC=Y&amp;PAGE=toc&amp;D=yrovft&amp;AN=00006247-000000000-00000")</f>
        <v>https://ovidsp.ovid.com/ovidweb.cgi?T=JS&amp;NEWS=n&amp;CSC=Y&amp;PAGE=toc&amp;D=yrovft&amp;AN=00006247-000000000-00000</v>
      </c>
      <c r="H339" t="s">
        <v>1596</v>
      </c>
      <c r="I339" t="s">
        <v>268</v>
      </c>
    </row>
    <row r="340" spans="1:9" x14ac:dyDescent="0.3">
      <c r="A340" t="s">
        <v>944</v>
      </c>
      <c r="B340" t="s">
        <v>283</v>
      </c>
      <c r="C340" t="s">
        <v>367</v>
      </c>
      <c r="D340" t="s">
        <v>23</v>
      </c>
      <c r="E340" t="s">
        <v>1120</v>
      </c>
      <c r="F340" t="s">
        <v>563</v>
      </c>
      <c r="G340" s="1" t="str">
        <f>HYPERLINK("https://ovidsp.ovid.com/ovidweb.cgi?T=JS&amp;NEWS=n&amp;CSC=Y&amp;PAGE=toc&amp;D=yrovft&amp;AN=00006199-000000000-00000","https://ovidsp.ovid.com/ovidweb.cgi?T=JS&amp;NEWS=n&amp;CSC=Y&amp;PAGE=toc&amp;D=yrovft&amp;AN=00006199-000000000-00000")</f>
        <v>https://ovidsp.ovid.com/ovidweb.cgi?T=JS&amp;NEWS=n&amp;CSC=Y&amp;PAGE=toc&amp;D=yrovft&amp;AN=00006199-000000000-00000</v>
      </c>
      <c r="H340" t="s">
        <v>888</v>
      </c>
      <c r="I340" t="s">
        <v>268</v>
      </c>
    </row>
    <row r="341" spans="1:9" x14ac:dyDescent="0.3">
      <c r="A341" t="s">
        <v>1283</v>
      </c>
      <c r="B341" t="s">
        <v>1776</v>
      </c>
      <c r="C341" t="s">
        <v>1208</v>
      </c>
      <c r="D341" t="s">
        <v>23</v>
      </c>
      <c r="E341" t="s">
        <v>1204</v>
      </c>
      <c r="F341" t="s">
        <v>757</v>
      </c>
      <c r="G341" s="1" t="str">
        <f>HYPERLINK("https://ovidsp.ovid.com/ovidweb.cgi?T=JS&amp;NEWS=n&amp;CSC=Y&amp;PAGE=toc&amp;D=yrovft&amp;AN=00065443-000000000-00000","https://ovidsp.ovid.com/ovidweb.cgi?T=JS&amp;NEWS=n&amp;CSC=Y&amp;PAGE=toc&amp;D=yrovft&amp;AN=00065443-000000000-00000")</f>
        <v>https://ovidsp.ovid.com/ovidweb.cgi?T=JS&amp;NEWS=n&amp;CSC=Y&amp;PAGE=toc&amp;D=yrovft&amp;AN=00065443-000000000-00000</v>
      </c>
      <c r="H341" t="s">
        <v>1208</v>
      </c>
      <c r="I341" t="s">
        <v>1299</v>
      </c>
    </row>
    <row r="342" spans="1:9" x14ac:dyDescent="0.3">
      <c r="A342" t="s">
        <v>16</v>
      </c>
      <c r="B342" t="s">
        <v>1557</v>
      </c>
      <c r="C342" t="s">
        <v>613</v>
      </c>
      <c r="D342" t="s">
        <v>23</v>
      </c>
      <c r="E342" t="s">
        <v>181</v>
      </c>
      <c r="F342" t="s">
        <v>782</v>
      </c>
      <c r="G342" s="1" t="str">
        <f>HYPERLINK("https://ovidsp.ovid.com/ovidweb.cgi?T=JS&amp;NEWS=n&amp;CSC=Y&amp;PAGE=toc&amp;D=yrovft&amp;AN=00017285-000000000-00000","https://ovidsp.ovid.com/ovidweb.cgi?T=JS&amp;NEWS=n&amp;CSC=Y&amp;PAGE=toc&amp;D=yrovft&amp;AN=00017285-000000000-00000")</f>
        <v>https://ovidsp.ovid.com/ovidweb.cgi?T=JS&amp;NEWS=n&amp;CSC=Y&amp;PAGE=toc&amp;D=yrovft&amp;AN=00017285-000000000-00000</v>
      </c>
      <c r="H342" t="s">
        <v>924</v>
      </c>
      <c r="I342" t="s">
        <v>1745</v>
      </c>
    </row>
    <row r="343" spans="1:9" x14ac:dyDescent="0.3">
      <c r="A343" t="s">
        <v>288</v>
      </c>
      <c r="B343" t="s">
        <v>1208</v>
      </c>
      <c r="C343" t="s">
        <v>645</v>
      </c>
      <c r="D343" t="s">
        <v>23</v>
      </c>
      <c r="E343" t="s">
        <v>1049</v>
      </c>
      <c r="F343" t="s">
        <v>810</v>
      </c>
      <c r="G343" s="1" t="str">
        <f>HYPERLINK("https://ovidsp.ovid.com/ovidweb.cgi?T=JS&amp;NEWS=n&amp;CSC=Y&amp;PAGE=toc&amp;D=yrovft&amp;AN=02275165-000000000-00000","https://ovidsp.ovid.com/ovidweb.cgi?T=JS&amp;NEWS=n&amp;CSC=Y&amp;PAGE=toc&amp;D=yrovft&amp;AN=02275165-000000000-00000")</f>
        <v>https://ovidsp.ovid.com/ovidweb.cgi?T=JS&amp;NEWS=n&amp;CSC=Y&amp;PAGE=toc&amp;D=yrovft&amp;AN=02275165-000000000-00000</v>
      </c>
      <c r="H343" t="s">
        <v>532</v>
      </c>
      <c r="I343" t="s">
        <v>1447</v>
      </c>
    </row>
    <row r="344" spans="1:9" x14ac:dyDescent="0.3">
      <c r="A344" t="s">
        <v>2</v>
      </c>
      <c r="B344" t="s">
        <v>1818</v>
      </c>
      <c r="C344" t="s">
        <v>1326</v>
      </c>
      <c r="D344" t="s">
        <v>23</v>
      </c>
      <c r="E344" t="s">
        <v>407</v>
      </c>
      <c r="F344" t="s">
        <v>782</v>
      </c>
      <c r="G344" s="1" t="str">
        <f>HYPERLINK("https://ovidsp.ovid.com/ovidweb.cgi?T=JS&amp;NEWS=n&amp;CSC=Y&amp;PAGE=toc&amp;D=yrovft&amp;AN=00132582-000000000-00000","https://ovidsp.ovid.com/ovidweb.cgi?T=JS&amp;NEWS=n&amp;CSC=Y&amp;PAGE=toc&amp;D=yrovft&amp;AN=00132582-000000000-00000")</f>
        <v>https://ovidsp.ovid.com/ovidweb.cgi?T=JS&amp;NEWS=n&amp;CSC=Y&amp;PAGE=toc&amp;D=yrovft&amp;AN=00132582-000000000-00000</v>
      </c>
      <c r="H344" t="s">
        <v>1325</v>
      </c>
      <c r="I344" t="s">
        <v>1745</v>
      </c>
    </row>
    <row r="345" spans="1:9" x14ac:dyDescent="0.3">
      <c r="A345" t="s">
        <v>1774</v>
      </c>
      <c r="B345" t="s">
        <v>1008</v>
      </c>
      <c r="C345" t="s">
        <v>880</v>
      </c>
      <c r="D345" t="s">
        <v>23</v>
      </c>
      <c r="E345" t="s">
        <v>805</v>
      </c>
      <c r="F345" t="s">
        <v>563</v>
      </c>
      <c r="G345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H345" t="s">
        <v>197</v>
      </c>
      <c r="I345" t="s">
        <v>794</v>
      </c>
    </row>
    <row r="346" spans="1:9" x14ac:dyDescent="0.3">
      <c r="A346" t="s">
        <v>636</v>
      </c>
      <c r="B346" t="s">
        <v>314</v>
      </c>
      <c r="C346" t="s">
        <v>1762</v>
      </c>
      <c r="D346" t="s">
        <v>23</v>
      </c>
      <c r="E346" t="s">
        <v>805</v>
      </c>
      <c r="F346" t="s">
        <v>563</v>
      </c>
      <c r="G346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H346" t="s">
        <v>82</v>
      </c>
      <c r="I346" t="s">
        <v>794</v>
      </c>
    </row>
    <row r="347" spans="1:9" x14ac:dyDescent="0.3">
      <c r="A347" t="s">
        <v>1226</v>
      </c>
      <c r="B347" t="s">
        <v>1095</v>
      </c>
      <c r="C347" t="s">
        <v>1633</v>
      </c>
      <c r="D347" t="s">
        <v>23</v>
      </c>
      <c r="E347" t="s">
        <v>907</v>
      </c>
      <c r="F347" t="s">
        <v>382</v>
      </c>
      <c r="G347" s="1" t="str">
        <f>HYPERLINK("https://ovidsp.ovid.com/ovidweb.cgi?T=JS&amp;NEWS=n&amp;CSC=Y&amp;PAGE=toc&amp;D=yrovft&amp;AN=01873671-000000000-00000","https://ovidsp.ovid.com/ovidweb.cgi?T=JS&amp;NEWS=n&amp;CSC=Y&amp;PAGE=toc&amp;D=yrovft&amp;AN=01873671-000000000-00000")</f>
        <v>https://ovidsp.ovid.com/ovidweb.cgi?T=JS&amp;NEWS=n&amp;CSC=Y&amp;PAGE=toc&amp;D=yrovft&amp;AN=01873671-000000000-00000</v>
      </c>
      <c r="H347" t="s">
        <v>862</v>
      </c>
      <c r="I347" t="s">
        <v>1208</v>
      </c>
    </row>
    <row r="348" spans="1:9" x14ac:dyDescent="0.3">
      <c r="A348" t="s">
        <v>872</v>
      </c>
      <c r="B348" t="s">
        <v>302</v>
      </c>
      <c r="C348" t="s">
        <v>383</v>
      </c>
      <c r="D348" t="s">
        <v>23</v>
      </c>
      <c r="E348" t="s">
        <v>1414</v>
      </c>
      <c r="F348" t="s">
        <v>563</v>
      </c>
      <c r="G348" s="1" t="str">
        <f>HYPERLINK("https://ovidsp.ovid.com/ovidweb.cgi?T=JS&amp;NEWS=n&amp;CSC=Y&amp;PAGE=toc&amp;D=yrovft&amp;AN=00130989-000000000-00000","https://ovidsp.ovid.com/ovidweb.cgi?T=JS&amp;NEWS=n&amp;CSC=Y&amp;PAGE=toc&amp;D=yrovft&amp;AN=00130989-000000000-00000")</f>
        <v>https://ovidsp.ovid.com/ovidweb.cgi?T=JS&amp;NEWS=n&amp;CSC=Y&amp;PAGE=toc&amp;D=yrovft&amp;AN=00130989-000000000-00000</v>
      </c>
      <c r="H348" t="s">
        <v>1098</v>
      </c>
      <c r="I348" t="s">
        <v>1745</v>
      </c>
    </row>
    <row r="349" spans="1:9" x14ac:dyDescent="0.3">
      <c r="A349" t="s">
        <v>1714</v>
      </c>
      <c r="B349" t="s">
        <v>1309</v>
      </c>
      <c r="C349" t="s">
        <v>454</v>
      </c>
      <c r="D349" t="s">
        <v>23</v>
      </c>
      <c r="E349" t="s">
        <v>1020</v>
      </c>
      <c r="F349" t="s">
        <v>1614</v>
      </c>
      <c r="G349" s="1" t="str">
        <f>HYPERLINK("https://ovidsp.ovid.com/ovidweb.cgi?T=JS&amp;NEWS=n&amp;CSC=Y&amp;PAGE=toc&amp;D=yrovft&amp;AN=01434893-000000000-00000","https://ovidsp.ovid.com/ovidweb.cgi?T=JS&amp;NEWS=n&amp;CSC=Y&amp;PAGE=toc&amp;D=yrovft&amp;AN=01434893-000000000-00000")</f>
        <v>https://ovidsp.ovid.com/ovidweb.cgi?T=JS&amp;NEWS=n&amp;CSC=Y&amp;PAGE=toc&amp;D=yrovft&amp;AN=01434893-000000000-00000</v>
      </c>
      <c r="H349" t="s">
        <v>1208</v>
      </c>
      <c r="I349" t="s">
        <v>794</v>
      </c>
    </row>
    <row r="350" spans="1:9" x14ac:dyDescent="0.3">
      <c r="A350" t="s">
        <v>1186</v>
      </c>
      <c r="B350" t="s">
        <v>461</v>
      </c>
      <c r="C350" t="s">
        <v>1585</v>
      </c>
      <c r="D350" t="s">
        <v>23</v>
      </c>
      <c r="E350" t="s">
        <v>1330</v>
      </c>
      <c r="F350" t="s">
        <v>563</v>
      </c>
      <c r="G350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H350" t="s">
        <v>1695</v>
      </c>
      <c r="I350" t="s">
        <v>1021</v>
      </c>
    </row>
    <row r="351" spans="1:9" x14ac:dyDescent="0.3">
      <c r="A351" t="s">
        <v>1009</v>
      </c>
      <c r="B351" t="s">
        <v>276</v>
      </c>
      <c r="C351" t="s">
        <v>1099</v>
      </c>
      <c r="D351" t="s">
        <v>23</v>
      </c>
      <c r="E351" t="s">
        <v>181</v>
      </c>
      <c r="F351" t="s">
        <v>563</v>
      </c>
      <c r="G351" s="1" t="str">
        <f>HYPERLINK("https://ovidsp.ovid.com/ovidweb.cgi?T=JS&amp;NEWS=n&amp;CSC=Y&amp;PAGE=toc&amp;D=yrovft&amp;AN=00002341-000000000-00000","https://ovidsp.ovid.com/ovidweb.cgi?T=JS&amp;NEWS=n&amp;CSC=Y&amp;PAGE=toc&amp;D=yrovft&amp;AN=00002341-000000000-00000")</f>
        <v>https://ovidsp.ovid.com/ovidweb.cgi?T=JS&amp;NEWS=n&amp;CSC=Y&amp;PAGE=toc&amp;D=yrovft&amp;AN=00002341-000000000-00000</v>
      </c>
      <c r="H351" t="s">
        <v>537</v>
      </c>
      <c r="I351" t="s">
        <v>481</v>
      </c>
    </row>
    <row r="352" spans="1:9" x14ac:dyDescent="0.3">
      <c r="A352" t="s">
        <v>1701</v>
      </c>
      <c r="B352" t="s">
        <v>1208</v>
      </c>
      <c r="C352" t="s">
        <v>1567</v>
      </c>
      <c r="D352" t="s">
        <v>23</v>
      </c>
      <c r="E352" t="s">
        <v>122</v>
      </c>
      <c r="F352" t="s">
        <v>382</v>
      </c>
      <c r="G352" s="1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  <c r="H352" t="s">
        <v>555</v>
      </c>
      <c r="I352" t="s">
        <v>1299</v>
      </c>
    </row>
    <row r="353" spans="1:9" x14ac:dyDescent="0.3">
      <c r="A353" t="s">
        <v>1688</v>
      </c>
      <c r="B353" t="s">
        <v>852</v>
      </c>
      <c r="C353" t="s">
        <v>712</v>
      </c>
      <c r="D353" t="s">
        <v>23</v>
      </c>
      <c r="E353" t="s">
        <v>319</v>
      </c>
      <c r="F353" t="s">
        <v>593</v>
      </c>
      <c r="G353" s="1" t="str">
        <f>HYPERLINK("https://ovidsp.ovid.com/ovidweb.cgi?T=JS&amp;NEWS=n&amp;CSC=Y&amp;PAGE=toc&amp;D=yrovft&amp;AN=01271211-000000000-00000","https://ovidsp.ovid.com/ovidweb.cgi?T=JS&amp;NEWS=n&amp;CSC=Y&amp;PAGE=toc&amp;D=yrovft&amp;AN=01271211-000000000-00000")</f>
        <v>https://ovidsp.ovid.com/ovidweb.cgi?T=JS&amp;NEWS=n&amp;CSC=Y&amp;PAGE=toc&amp;D=yrovft&amp;AN=01271211-000000000-00000</v>
      </c>
      <c r="H353" t="s">
        <v>1208</v>
      </c>
      <c r="I353" t="s">
        <v>1745</v>
      </c>
    </row>
    <row r="354" spans="1:9" x14ac:dyDescent="0.3">
      <c r="A354" t="s">
        <v>443</v>
      </c>
      <c r="B354" t="s">
        <v>1622</v>
      </c>
      <c r="C354" t="s">
        <v>1128</v>
      </c>
      <c r="D354" t="s">
        <v>23</v>
      </c>
      <c r="E354" t="s">
        <v>1414</v>
      </c>
      <c r="F354" t="s">
        <v>782</v>
      </c>
      <c r="G354" s="1" t="str">
        <f>HYPERLINK("https://ovidsp.ovid.com/ovidweb.cgi?T=JS&amp;NEWS=n&amp;CSC=Y&amp;PAGE=toc&amp;D=yrovft&amp;AN=00006416-000000000-00000","https://ovidsp.ovid.com/ovidweb.cgi?T=JS&amp;NEWS=n&amp;CSC=Y&amp;PAGE=toc&amp;D=yrovft&amp;AN=00006416-000000000-00000")</f>
        <v>https://ovidsp.ovid.com/ovidweb.cgi?T=JS&amp;NEWS=n&amp;CSC=Y&amp;PAGE=toc&amp;D=yrovft&amp;AN=00006416-000000000-00000</v>
      </c>
      <c r="H354" t="s">
        <v>883</v>
      </c>
      <c r="I354" t="s">
        <v>1745</v>
      </c>
    </row>
    <row r="355" spans="1:9" x14ac:dyDescent="0.3">
      <c r="A355" t="s">
        <v>1366</v>
      </c>
      <c r="B355" t="s">
        <v>1333</v>
      </c>
      <c r="C355" t="s">
        <v>1208</v>
      </c>
      <c r="D355" t="s">
        <v>23</v>
      </c>
      <c r="E355" t="s">
        <v>1017</v>
      </c>
      <c r="F355" t="s">
        <v>782</v>
      </c>
      <c r="G355" s="1" t="str">
        <f>HYPERLINK("https://ovidsp.ovid.com/ovidweb.cgi?T=JS&amp;NEWS=n&amp;CSC=Y&amp;PAGE=toc&amp;D=yrovft&amp;AN=02275665-000000000-00000","https://ovidsp.ovid.com/ovidweb.cgi?T=JS&amp;NEWS=n&amp;CSC=Y&amp;PAGE=toc&amp;D=yrovft&amp;AN=02275665-000000000-00000")</f>
        <v>https://ovidsp.ovid.com/ovidweb.cgi?T=JS&amp;NEWS=n&amp;CSC=Y&amp;PAGE=toc&amp;D=yrovft&amp;AN=02275665-000000000-00000</v>
      </c>
      <c r="H355" t="s">
        <v>1208</v>
      </c>
      <c r="I355" t="s">
        <v>1208</v>
      </c>
    </row>
    <row r="356" spans="1:9" x14ac:dyDescent="0.3">
      <c r="A356" t="s">
        <v>1106</v>
      </c>
      <c r="B356" t="s">
        <v>1208</v>
      </c>
      <c r="C356" t="s">
        <v>262</v>
      </c>
      <c r="D356" t="s">
        <v>23</v>
      </c>
      <c r="E356" t="s">
        <v>1358</v>
      </c>
      <c r="F356" t="s">
        <v>810</v>
      </c>
      <c r="G356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H356" t="s">
        <v>40</v>
      </c>
      <c r="I356" t="s">
        <v>1299</v>
      </c>
    </row>
    <row r="357" spans="1:9" x14ac:dyDescent="0.3">
      <c r="A357" t="s">
        <v>220</v>
      </c>
      <c r="B357" t="s">
        <v>1584</v>
      </c>
      <c r="C357" t="s">
        <v>381</v>
      </c>
      <c r="D357" t="s">
        <v>23</v>
      </c>
      <c r="E357" t="s">
        <v>1414</v>
      </c>
      <c r="F357" t="s">
        <v>810</v>
      </c>
      <c r="G357" s="1" t="str">
        <f>HYPERLINK("https://ovidsp.ovid.com/ovidweb.cgi?T=JS&amp;NEWS=n&amp;CSC=Y&amp;PAGE=toc&amp;D=yrovft&amp;AN=00129492-000000000-00000","https://ovidsp.ovid.com/ovidweb.cgi?T=JS&amp;NEWS=n&amp;CSC=Y&amp;PAGE=toc&amp;D=yrovft&amp;AN=00129492-000000000-00000")</f>
        <v>https://ovidsp.ovid.com/ovidweb.cgi?T=JS&amp;NEWS=n&amp;CSC=Y&amp;PAGE=toc&amp;D=yrovft&amp;AN=00129492-000000000-00000</v>
      </c>
      <c r="H357" t="s">
        <v>882</v>
      </c>
      <c r="I357" t="s">
        <v>481</v>
      </c>
    </row>
    <row r="358" spans="1:9" x14ac:dyDescent="0.3">
      <c r="A358" t="s">
        <v>1751</v>
      </c>
      <c r="B358" t="s">
        <v>1208</v>
      </c>
      <c r="C358" t="s">
        <v>1262</v>
      </c>
      <c r="D358" t="s">
        <v>23</v>
      </c>
      <c r="E358" t="s">
        <v>801</v>
      </c>
      <c r="F358" t="s">
        <v>810</v>
      </c>
      <c r="G358" s="1" t="str">
        <f>HYPERLINK("https://ovidsp.ovid.com/ovidweb.cgi?T=JS&amp;NEWS=n&amp;CSC=Y&amp;PAGE=toc&amp;D=yrovft&amp;AN=02249956-000000000-00000","https://ovidsp.ovid.com/ovidweb.cgi?T=JS&amp;NEWS=n&amp;CSC=Y&amp;PAGE=toc&amp;D=yrovft&amp;AN=02249956-000000000-00000")</f>
        <v>https://ovidsp.ovid.com/ovidweb.cgi?T=JS&amp;NEWS=n&amp;CSC=Y&amp;PAGE=toc&amp;D=yrovft&amp;AN=02249956-000000000-00000</v>
      </c>
      <c r="H358" t="s">
        <v>1502</v>
      </c>
      <c r="I358" t="s">
        <v>794</v>
      </c>
    </row>
    <row r="359" spans="1:9" x14ac:dyDescent="0.3">
      <c r="A359" t="s">
        <v>427</v>
      </c>
      <c r="B359" t="s">
        <v>1406</v>
      </c>
      <c r="C359" t="s">
        <v>452</v>
      </c>
      <c r="D359" t="s">
        <v>23</v>
      </c>
      <c r="E359" t="s">
        <v>1114</v>
      </c>
      <c r="F359" t="s">
        <v>969</v>
      </c>
      <c r="G359" s="1" t="str">
        <f>HYPERLINK("https://ovidsp.ovid.com/ovidweb.cgi?T=JS&amp;NEWS=n&amp;CSC=Y&amp;PAGE=toc&amp;D=yrovft&amp;AN=00134511-000000000-00000","https://ovidsp.ovid.com/ovidweb.cgi?T=JS&amp;NEWS=n&amp;CSC=Y&amp;PAGE=toc&amp;D=yrovft&amp;AN=00134511-000000000-00000")</f>
        <v>https://ovidsp.ovid.com/ovidweb.cgi?T=JS&amp;NEWS=n&amp;CSC=Y&amp;PAGE=toc&amp;D=yrovft&amp;AN=00134511-000000000-00000</v>
      </c>
      <c r="H359" t="s">
        <v>1208</v>
      </c>
      <c r="I359" t="s">
        <v>268</v>
      </c>
    </row>
    <row r="360" spans="1:9" x14ac:dyDescent="0.3">
      <c r="A360" t="s">
        <v>742</v>
      </c>
      <c r="B360" t="s">
        <v>1281</v>
      </c>
      <c r="C360" t="s">
        <v>739</v>
      </c>
      <c r="D360" t="s">
        <v>23</v>
      </c>
      <c r="E360" t="s">
        <v>1117</v>
      </c>
      <c r="F360" t="s">
        <v>1877</v>
      </c>
      <c r="G360" s="1" t="str">
        <f>HYPERLINK("https://ovidsp.ovid.com/ovidweb.cgi?T=JS&amp;NEWS=n&amp;CSC=Y&amp;PAGE=toc&amp;D=yrovft&amp;AN=00072700-000000000-00000","https://ovidsp.ovid.com/ovidweb.cgi?T=JS&amp;NEWS=n&amp;CSC=Y&amp;PAGE=toc&amp;D=yrovft&amp;AN=00072700-000000000-00000")</f>
        <v>https://ovidsp.ovid.com/ovidweb.cgi?T=JS&amp;NEWS=n&amp;CSC=Y&amp;PAGE=toc&amp;D=yrovft&amp;AN=00072700-000000000-00000</v>
      </c>
      <c r="H360" t="s">
        <v>1208</v>
      </c>
      <c r="I360" t="s">
        <v>268</v>
      </c>
    </row>
    <row r="361" spans="1:9" x14ac:dyDescent="0.3">
      <c r="A361" t="s">
        <v>1254</v>
      </c>
      <c r="B361" t="s">
        <v>790</v>
      </c>
      <c r="C361" t="s">
        <v>661</v>
      </c>
      <c r="D361" t="s">
        <v>23</v>
      </c>
      <c r="E361" t="s">
        <v>1165</v>
      </c>
      <c r="F361" t="s">
        <v>754</v>
      </c>
      <c r="G361" s="1" t="str">
        <f>HYPERLINK("https://ovidsp.ovid.com/ovidweb.cgi?T=JS&amp;NEWS=n&amp;CSC=Y&amp;PAGE=toc&amp;D=yrovft&amp;AN=01437870-000000000-00000","https://ovidsp.ovid.com/ovidweb.cgi?T=JS&amp;NEWS=n&amp;CSC=Y&amp;PAGE=toc&amp;D=yrovft&amp;AN=01437870-000000000-00000")</f>
        <v>https://ovidsp.ovid.com/ovidweb.cgi?T=JS&amp;NEWS=n&amp;CSC=Y&amp;PAGE=toc&amp;D=yrovft&amp;AN=01437870-000000000-00000</v>
      </c>
      <c r="H361" t="s">
        <v>1737</v>
      </c>
      <c r="I361" t="s">
        <v>268</v>
      </c>
    </row>
    <row r="362" spans="1:9" x14ac:dyDescent="0.3">
      <c r="A362" t="s">
        <v>1555</v>
      </c>
      <c r="B362" t="s">
        <v>1575</v>
      </c>
      <c r="C362" t="s">
        <v>644</v>
      </c>
      <c r="D362" t="s">
        <v>23</v>
      </c>
      <c r="E362" t="s">
        <v>181</v>
      </c>
      <c r="F362" t="s">
        <v>810</v>
      </c>
      <c r="G362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H362" t="s">
        <v>1402</v>
      </c>
      <c r="I362" t="s">
        <v>794</v>
      </c>
    </row>
    <row r="363" spans="1:9" x14ac:dyDescent="0.3">
      <c r="A363" t="s">
        <v>1440</v>
      </c>
      <c r="B363" t="s">
        <v>1208</v>
      </c>
      <c r="C363" t="s">
        <v>1682</v>
      </c>
      <c r="D363" t="s">
        <v>23</v>
      </c>
      <c r="E363" t="s">
        <v>51</v>
      </c>
      <c r="F363" t="s">
        <v>810</v>
      </c>
      <c r="G363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H363" t="s">
        <v>1507</v>
      </c>
      <c r="I363" t="s">
        <v>794</v>
      </c>
    </row>
    <row r="364" spans="1:9" x14ac:dyDescent="0.3">
      <c r="A364" t="s">
        <v>1601</v>
      </c>
      <c r="B364" t="s">
        <v>1208</v>
      </c>
      <c r="C364" t="s">
        <v>569</v>
      </c>
      <c r="D364" t="s">
        <v>23</v>
      </c>
      <c r="E364" t="s">
        <v>52</v>
      </c>
      <c r="F364" t="s">
        <v>563</v>
      </c>
      <c r="G364" s="1" t="str">
        <f>HYPERLINK("https://ovidsp.ovid.com/ovidweb.cgi?T=JS&amp;NEWS=n&amp;CSC=Y&amp;PAGE=toc&amp;D=yrovft&amp;AN=00006676-000000000-00000","https://ovidsp.ovid.com/ovidweb.cgi?T=JS&amp;NEWS=n&amp;CSC=Y&amp;PAGE=toc&amp;D=yrovft&amp;AN=00006676-000000000-00000")</f>
        <v>https://ovidsp.ovid.com/ovidweb.cgi?T=JS&amp;NEWS=n&amp;CSC=Y&amp;PAGE=toc&amp;D=yrovft&amp;AN=00006676-000000000-00000</v>
      </c>
      <c r="H364" t="s">
        <v>1526</v>
      </c>
      <c r="I364" t="s">
        <v>829</v>
      </c>
    </row>
    <row r="365" spans="1:9" x14ac:dyDescent="0.3">
      <c r="A365" t="s">
        <v>385</v>
      </c>
      <c r="B365" t="s">
        <v>523</v>
      </c>
      <c r="C365" t="s">
        <v>1496</v>
      </c>
      <c r="D365" t="s">
        <v>23</v>
      </c>
      <c r="E365" t="s">
        <v>1414</v>
      </c>
      <c r="F365" t="s">
        <v>740</v>
      </c>
      <c r="G365" s="1" t="str">
        <f>HYPERLINK("https://ovidsp.ovid.com/ovidweb.cgi?T=JS&amp;NEWS=n&amp;CSC=Y&amp;PAGE=toc&amp;D=yrovft&amp;AN=00132583-000000000-00000","https://ovidsp.ovid.com/ovidweb.cgi?T=JS&amp;NEWS=n&amp;CSC=Y&amp;PAGE=toc&amp;D=yrovft&amp;AN=00132583-000000000-00000")</f>
        <v>https://ovidsp.ovid.com/ovidweb.cgi?T=JS&amp;NEWS=n&amp;CSC=Y&amp;PAGE=toc&amp;D=yrovft&amp;AN=00132583-000000000-00000</v>
      </c>
      <c r="H365" t="s">
        <v>1208</v>
      </c>
      <c r="I365" t="s">
        <v>481</v>
      </c>
    </row>
    <row r="366" spans="1:9" x14ac:dyDescent="0.3">
      <c r="A366" t="s">
        <v>519</v>
      </c>
      <c r="B366" t="s">
        <v>483</v>
      </c>
      <c r="C366" t="s">
        <v>900</v>
      </c>
      <c r="D366" t="s">
        <v>23</v>
      </c>
      <c r="E366" t="s">
        <v>1494</v>
      </c>
      <c r="F366" t="s">
        <v>563</v>
      </c>
      <c r="G366" s="1" t="str">
        <f>HYPERLINK("https://ovidsp.ovid.com/ovidweb.cgi?T=JS&amp;NEWS=n&amp;CSC=Y&amp;PAGE=toc&amp;D=yrovft&amp;AN=00130478-000000000-00000","https://ovidsp.ovid.com/ovidweb.cgi?T=JS&amp;NEWS=n&amp;CSC=Y&amp;PAGE=toc&amp;D=yrovft&amp;AN=00130478-000000000-00000")</f>
        <v>https://ovidsp.ovid.com/ovidweb.cgi?T=JS&amp;NEWS=n&amp;CSC=Y&amp;PAGE=toc&amp;D=yrovft&amp;AN=00130478-000000000-00000</v>
      </c>
      <c r="H366" t="s">
        <v>1277</v>
      </c>
      <c r="I366" t="s">
        <v>1745</v>
      </c>
    </row>
    <row r="367" spans="1:9" x14ac:dyDescent="0.3">
      <c r="A367" t="s">
        <v>1162</v>
      </c>
      <c r="B367" t="s">
        <v>1434</v>
      </c>
      <c r="C367" t="s">
        <v>1355</v>
      </c>
      <c r="D367" t="s">
        <v>23</v>
      </c>
      <c r="E367" t="s">
        <v>439</v>
      </c>
      <c r="F367" t="s">
        <v>563</v>
      </c>
      <c r="G367" s="1" t="str">
        <f>HYPERLINK("https://ovidsp.ovid.com/ovidweb.cgi?T=JS&amp;NEWS=n&amp;CSC=Y&amp;PAGE=toc&amp;D=yrovft&amp;AN=00006565-000000000-00000","https://ovidsp.ovid.com/ovidweb.cgi?T=JS&amp;NEWS=n&amp;CSC=Y&amp;PAGE=toc&amp;D=yrovft&amp;AN=00006565-000000000-00000")</f>
        <v>https://ovidsp.ovid.com/ovidweb.cgi?T=JS&amp;NEWS=n&amp;CSC=Y&amp;PAGE=toc&amp;D=yrovft&amp;AN=00006565-000000000-00000</v>
      </c>
      <c r="H367" t="s">
        <v>480</v>
      </c>
      <c r="I367" t="s">
        <v>72</v>
      </c>
    </row>
    <row r="368" spans="1:9" x14ac:dyDescent="0.3">
      <c r="A368" t="s">
        <v>967</v>
      </c>
      <c r="B368" t="s">
        <v>1846</v>
      </c>
      <c r="C368" t="s">
        <v>1763</v>
      </c>
      <c r="D368" t="s">
        <v>23</v>
      </c>
      <c r="E368" t="s">
        <v>1120</v>
      </c>
      <c r="F368" t="s">
        <v>810</v>
      </c>
      <c r="G368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H368" t="s">
        <v>247</v>
      </c>
      <c r="I368" t="s">
        <v>1447</v>
      </c>
    </row>
    <row r="369" spans="1:9" x14ac:dyDescent="0.3">
      <c r="A369" t="s">
        <v>825</v>
      </c>
      <c r="B369" t="s">
        <v>1717</v>
      </c>
      <c r="C369" t="s">
        <v>746</v>
      </c>
      <c r="D369" t="s">
        <v>23</v>
      </c>
      <c r="E369" t="s">
        <v>1833</v>
      </c>
      <c r="F369" t="s">
        <v>382</v>
      </c>
      <c r="G369" s="1" t="str">
        <f>HYPERLINK("https://ovidsp.ovid.com/ovidweb.cgi?T=JS&amp;NEWS=n&amp;CSC=Y&amp;PAGE=toc&amp;D=yrovft&amp;AN=00001577-000000000-00000","https://ovidsp.ovid.com/ovidweb.cgi?T=JS&amp;NEWS=n&amp;CSC=Y&amp;PAGE=toc&amp;D=yrovft&amp;AN=00001577-000000000-00000")</f>
        <v>https://ovidsp.ovid.com/ovidweb.cgi?T=JS&amp;NEWS=n&amp;CSC=Y&amp;PAGE=toc&amp;D=yrovft&amp;AN=00001577-000000000-00000</v>
      </c>
      <c r="H369" t="s">
        <v>1665</v>
      </c>
      <c r="I369" t="s">
        <v>72</v>
      </c>
    </row>
    <row r="370" spans="1:9" x14ac:dyDescent="0.3">
      <c r="A370" t="s">
        <v>1175</v>
      </c>
      <c r="B370" t="s">
        <v>1780</v>
      </c>
      <c r="C370" t="s">
        <v>1780</v>
      </c>
      <c r="D370" t="s">
        <v>23</v>
      </c>
      <c r="E370" t="s">
        <v>204</v>
      </c>
      <c r="F370" t="s">
        <v>563</v>
      </c>
      <c r="G370" s="1" t="str">
        <f>HYPERLINK("https://ovidsp.ovid.com/ovidweb.cgi?T=JS&amp;NEWS=n&amp;CSC=Y&amp;PAGE=toc&amp;D=yrovft&amp;AN=01949578-000000000-00000","https://ovidsp.ovid.com/ovidweb.cgi?T=JS&amp;NEWS=n&amp;CSC=Y&amp;PAGE=toc&amp;D=yrovft&amp;AN=01949578-000000000-00000")</f>
        <v>https://ovidsp.ovid.com/ovidweb.cgi?T=JS&amp;NEWS=n&amp;CSC=Y&amp;PAGE=toc&amp;D=yrovft&amp;AN=01949578-000000000-00000</v>
      </c>
      <c r="H370" t="s">
        <v>83</v>
      </c>
      <c r="I370" t="s">
        <v>72</v>
      </c>
    </row>
    <row r="371" spans="1:9" x14ac:dyDescent="0.3">
      <c r="A371" t="s">
        <v>397</v>
      </c>
      <c r="B371" t="s">
        <v>1880</v>
      </c>
      <c r="C371" t="s">
        <v>1390</v>
      </c>
      <c r="D371" t="s">
        <v>23</v>
      </c>
      <c r="E371" t="s">
        <v>439</v>
      </c>
      <c r="F371" t="s">
        <v>1620</v>
      </c>
      <c r="G371" s="1" t="str">
        <f>HYPERLINK("https://ovidsp.ovid.com/ovidweb.cgi?T=JS&amp;NEWS=n&amp;CSC=Y&amp;PAGE=toc&amp;D=yrovft&amp;AN=00008571-000000000-00000","https://ovidsp.ovid.com/ovidweb.cgi?T=JS&amp;NEWS=n&amp;CSC=Y&amp;PAGE=toc&amp;D=yrovft&amp;AN=00008571-000000000-00000")</f>
        <v>https://ovidsp.ovid.com/ovidweb.cgi?T=JS&amp;NEWS=n&amp;CSC=Y&amp;PAGE=toc&amp;D=yrovft&amp;AN=00008571-000000000-00000</v>
      </c>
      <c r="H371" t="s">
        <v>1208</v>
      </c>
      <c r="I371" t="s">
        <v>806</v>
      </c>
    </row>
    <row r="372" spans="1:9" x14ac:dyDescent="0.3">
      <c r="A372" t="s">
        <v>1772</v>
      </c>
      <c r="B372" t="s">
        <v>715</v>
      </c>
      <c r="C372" t="s">
        <v>706</v>
      </c>
      <c r="D372" t="s">
        <v>23</v>
      </c>
      <c r="E372" t="s">
        <v>1204</v>
      </c>
      <c r="F372" t="s">
        <v>810</v>
      </c>
      <c r="G372" s="1" t="str">
        <f>HYPERLINK("https://ovidsp.ovid.com/ovidweb.cgi?T=JS&amp;NEWS=n&amp;CSC=Y&amp;PAGE=toc&amp;D=yrovft&amp;AN=01213011-000000000-00000","https://ovidsp.ovid.com/ovidweb.cgi?T=JS&amp;NEWS=n&amp;CSC=Y&amp;PAGE=toc&amp;D=yrovft&amp;AN=01213011-000000000-00000")</f>
        <v>https://ovidsp.ovid.com/ovidweb.cgi?T=JS&amp;NEWS=n&amp;CSC=Y&amp;PAGE=toc&amp;D=yrovft&amp;AN=01213011-000000000-00000</v>
      </c>
      <c r="H372" t="s">
        <v>1083</v>
      </c>
      <c r="I372" t="s">
        <v>1592</v>
      </c>
    </row>
    <row r="373" spans="1:9" x14ac:dyDescent="0.3">
      <c r="A373" t="s">
        <v>1319</v>
      </c>
      <c r="B373" t="s">
        <v>1834</v>
      </c>
      <c r="C373" t="s">
        <v>87</v>
      </c>
      <c r="D373" t="s">
        <v>23</v>
      </c>
      <c r="E373" t="s">
        <v>1120</v>
      </c>
      <c r="F373" t="s">
        <v>563</v>
      </c>
      <c r="G373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H373" t="s">
        <v>722</v>
      </c>
      <c r="I373" t="s">
        <v>794</v>
      </c>
    </row>
    <row r="374" spans="1:9" x14ac:dyDescent="0.3">
      <c r="A374" t="s">
        <v>466</v>
      </c>
      <c r="B374" t="s">
        <v>684</v>
      </c>
      <c r="C374" t="s">
        <v>673</v>
      </c>
      <c r="D374" t="s">
        <v>23</v>
      </c>
      <c r="E374" t="s">
        <v>1609</v>
      </c>
      <c r="F374" t="s">
        <v>382</v>
      </c>
      <c r="G374" s="1" t="str">
        <f>HYPERLINK("https://ovidsp.ovid.com/ovidweb.cgi?T=JS&amp;NEWS=n&amp;CSC=Y&amp;PAGE=toc&amp;D=yrovft&amp;AN=02272668-000000000-00000","https://ovidsp.ovid.com/ovidweb.cgi?T=JS&amp;NEWS=n&amp;CSC=Y&amp;PAGE=toc&amp;D=yrovft&amp;AN=02272668-000000000-00000")</f>
        <v>https://ovidsp.ovid.com/ovidweb.cgi?T=JS&amp;NEWS=n&amp;CSC=Y&amp;PAGE=toc&amp;D=yrovft&amp;AN=02272668-000000000-00000</v>
      </c>
      <c r="H374" t="s">
        <v>1685</v>
      </c>
      <c r="I374" t="s">
        <v>1208</v>
      </c>
    </row>
    <row r="375" spans="1:9" x14ac:dyDescent="0.3">
      <c r="A375" t="s">
        <v>1201</v>
      </c>
      <c r="B375" t="s">
        <v>1208</v>
      </c>
      <c r="C375" t="s">
        <v>1579</v>
      </c>
      <c r="D375" t="s">
        <v>23</v>
      </c>
      <c r="E375" t="s">
        <v>429</v>
      </c>
      <c r="F375" t="s">
        <v>563</v>
      </c>
      <c r="G375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H375" t="s">
        <v>1451</v>
      </c>
      <c r="I375" t="s">
        <v>794</v>
      </c>
    </row>
    <row r="376" spans="1:9" x14ac:dyDescent="0.3">
      <c r="A376" t="s">
        <v>390</v>
      </c>
      <c r="B376" t="s">
        <v>1222</v>
      </c>
      <c r="C376" t="s">
        <v>1798</v>
      </c>
      <c r="D376" t="s">
        <v>23</v>
      </c>
      <c r="E376" t="s">
        <v>1043</v>
      </c>
      <c r="F376" t="s">
        <v>437</v>
      </c>
      <c r="G376" s="1" t="str">
        <f>HYPERLINK("https://ovidsp.ovid.com/ovidweb.cgi?T=JS&amp;NEWS=n&amp;CSC=Y&amp;PAGE=toc&amp;D=yrovft&amp;AN=00006527-000000000-00000","https://ovidsp.ovid.com/ovidweb.cgi?T=JS&amp;NEWS=n&amp;CSC=Y&amp;PAGE=toc&amp;D=yrovft&amp;AN=00006527-000000000-00000")</f>
        <v>https://ovidsp.ovid.com/ovidweb.cgi?T=JS&amp;NEWS=n&amp;CSC=Y&amp;PAGE=toc&amp;D=yrovft&amp;AN=00006527-000000000-00000</v>
      </c>
      <c r="H376" t="s">
        <v>1159</v>
      </c>
      <c r="I376" t="s">
        <v>1745</v>
      </c>
    </row>
    <row r="377" spans="1:9" x14ac:dyDescent="0.3">
      <c r="A377" t="s">
        <v>1420</v>
      </c>
      <c r="B377" t="s">
        <v>886</v>
      </c>
      <c r="C377" t="s">
        <v>847</v>
      </c>
      <c r="D377" t="s">
        <v>23</v>
      </c>
      <c r="E377" t="s">
        <v>1137</v>
      </c>
      <c r="F377" t="s">
        <v>1017</v>
      </c>
      <c r="G377" s="1" t="str">
        <f>HYPERLINK("https://ovidsp.ovid.com/ovidweb.cgi?T=JS&amp;NEWS=n&amp;CSC=Y&amp;PAGE=toc&amp;D=yrovft&amp;AN=00134384-000000000-00000","https://ovidsp.ovid.com/ovidweb.cgi?T=JS&amp;NEWS=n&amp;CSC=Y&amp;PAGE=toc&amp;D=yrovft&amp;AN=00134384-000000000-00000")</f>
        <v>https://ovidsp.ovid.com/ovidweb.cgi?T=JS&amp;NEWS=n&amp;CSC=Y&amp;PAGE=toc&amp;D=yrovft&amp;AN=00134384-000000000-00000</v>
      </c>
      <c r="H377" t="s">
        <v>600</v>
      </c>
      <c r="I377" t="s">
        <v>481</v>
      </c>
    </row>
    <row r="378" spans="1:9" x14ac:dyDescent="0.3">
      <c r="A378" t="s">
        <v>265</v>
      </c>
      <c r="B378" t="s">
        <v>1208</v>
      </c>
      <c r="C378" t="s">
        <v>1463</v>
      </c>
      <c r="D378" t="s">
        <v>23</v>
      </c>
      <c r="E378" t="s">
        <v>121</v>
      </c>
      <c r="F378" t="s">
        <v>563</v>
      </c>
      <c r="G378" s="1" t="str">
        <f>HYPERLINK("https://ovidsp.ovid.com/ovidweb.cgi?T=JS&amp;NEWS=n&amp;CSC=Y&amp;PAGE=toc&amp;D=yrovft&amp;AN=02054639-000000000-00000","https://ovidsp.ovid.com/ovidweb.cgi?T=JS&amp;NEWS=n&amp;CSC=Y&amp;PAGE=toc&amp;D=yrovft&amp;AN=02054639-000000000-00000")</f>
        <v>https://ovidsp.ovid.com/ovidweb.cgi?T=JS&amp;NEWS=n&amp;CSC=Y&amp;PAGE=toc&amp;D=yrovft&amp;AN=02054639-000000000-00000</v>
      </c>
      <c r="H378" t="s">
        <v>11</v>
      </c>
      <c r="I378" t="s">
        <v>1593</v>
      </c>
    </row>
    <row r="379" spans="1:9" x14ac:dyDescent="0.3">
      <c r="A379" t="s">
        <v>240</v>
      </c>
      <c r="B379" t="s">
        <v>1180</v>
      </c>
      <c r="C379" t="s">
        <v>1208</v>
      </c>
      <c r="D379" t="s">
        <v>23</v>
      </c>
      <c r="E379" t="s">
        <v>1476</v>
      </c>
      <c r="F379" t="s">
        <v>166</v>
      </c>
      <c r="G379" s="1" t="str">
        <f>HYPERLINK("https://ovidsp.ovid.com/ovidweb.cgi?T=JS&amp;NEWS=n&amp;CSC=Y&amp;PAGE=toc&amp;D=yrovft&amp;AN=00256406-000000000-00000","https://ovidsp.ovid.com/ovidweb.cgi?T=JS&amp;NEWS=n&amp;CSC=Y&amp;PAGE=toc&amp;D=yrovft&amp;AN=00256406-000000000-00000")</f>
        <v>https://ovidsp.ovid.com/ovidweb.cgi?T=JS&amp;NEWS=n&amp;CSC=Y&amp;PAGE=toc&amp;D=yrovft&amp;AN=00256406-000000000-00000</v>
      </c>
      <c r="H379" t="s">
        <v>494</v>
      </c>
      <c r="I379" t="s">
        <v>481</v>
      </c>
    </row>
    <row r="380" spans="1:9" x14ac:dyDescent="0.3">
      <c r="A380" t="s">
        <v>484</v>
      </c>
      <c r="B380" t="s">
        <v>77</v>
      </c>
      <c r="C380" t="s">
        <v>1208</v>
      </c>
      <c r="D380" t="s">
        <v>23</v>
      </c>
      <c r="E380" t="s">
        <v>1034</v>
      </c>
      <c r="F380" t="s">
        <v>782</v>
      </c>
      <c r="G380" s="1" t="str">
        <f>HYPERLINK("https://ovidsp.ovid.com/ovidweb.cgi?T=JS&amp;NEWS=n&amp;CSC=Y&amp;PAGE=toc&amp;D=yrovft&amp;AN=02272506-000000000-00000","https://ovidsp.ovid.com/ovidweb.cgi?T=JS&amp;NEWS=n&amp;CSC=Y&amp;PAGE=toc&amp;D=yrovft&amp;AN=02272506-000000000-00000")</f>
        <v>https://ovidsp.ovid.com/ovidweb.cgi?T=JS&amp;NEWS=n&amp;CSC=Y&amp;PAGE=toc&amp;D=yrovft&amp;AN=02272506-000000000-00000</v>
      </c>
      <c r="H380" t="s">
        <v>1727</v>
      </c>
      <c r="I380" t="s">
        <v>1021</v>
      </c>
    </row>
    <row r="381" spans="1:9" x14ac:dyDescent="0.3">
      <c r="A381" t="s">
        <v>920</v>
      </c>
      <c r="B381" t="s">
        <v>590</v>
      </c>
      <c r="C381" t="s">
        <v>1267</v>
      </c>
      <c r="D381" t="s">
        <v>23</v>
      </c>
      <c r="E381" t="s">
        <v>319</v>
      </c>
      <c r="F381" t="s">
        <v>563</v>
      </c>
      <c r="G381" s="1" t="str">
        <f>HYPERLINK("https://ovidsp.ovid.com/ovidweb.cgi?T=JS&amp;NEWS=n&amp;CSC=Y&amp;PAGE=toc&amp;D=yrovft&amp;AN=01269241-000000000-00000","https://ovidsp.ovid.com/ovidweb.cgi?T=JS&amp;NEWS=n&amp;CSC=Y&amp;PAGE=toc&amp;D=yrovft&amp;AN=01269241-000000000-00000")</f>
        <v>https://ovidsp.ovid.com/ovidweb.cgi?T=JS&amp;NEWS=n&amp;CSC=Y&amp;PAGE=toc&amp;D=yrovft&amp;AN=01269241-000000000-00000</v>
      </c>
      <c r="H381" t="s">
        <v>902</v>
      </c>
      <c r="I381" t="s">
        <v>268</v>
      </c>
    </row>
    <row r="382" spans="1:9" x14ac:dyDescent="0.3">
      <c r="A382" t="s">
        <v>306</v>
      </c>
      <c r="B382" t="s">
        <v>1161</v>
      </c>
      <c r="C382" t="s">
        <v>1161</v>
      </c>
      <c r="D382" t="s">
        <v>23</v>
      </c>
      <c r="E382" t="s">
        <v>1183</v>
      </c>
      <c r="F382" t="s">
        <v>1036</v>
      </c>
      <c r="G382" s="1" t="str">
        <f>HYPERLINK("https://ovidsp.ovid.com/ovidweb.cgi?T=JS&amp;NEWS=n&amp;CSC=Y&amp;PAGE=toc&amp;D=yrovft&amp;AN=01960908-000000000-00000","https://ovidsp.ovid.com/ovidweb.cgi?T=JS&amp;NEWS=n&amp;CSC=Y&amp;PAGE=toc&amp;D=yrovft&amp;AN=01960908-000000000-00000")</f>
        <v>https://ovidsp.ovid.com/ovidweb.cgi?T=JS&amp;NEWS=n&amp;CSC=Y&amp;PAGE=toc&amp;D=yrovft&amp;AN=01960908-000000000-00000</v>
      </c>
      <c r="H382" t="s">
        <v>1296</v>
      </c>
      <c r="I382" t="s">
        <v>1208</v>
      </c>
    </row>
    <row r="383" spans="1:9" x14ac:dyDescent="0.3">
      <c r="A383" t="s">
        <v>1373</v>
      </c>
      <c r="B383" t="s">
        <v>1208</v>
      </c>
      <c r="C383" t="s">
        <v>1690</v>
      </c>
      <c r="D383" t="s">
        <v>23</v>
      </c>
      <c r="E383" t="s">
        <v>907</v>
      </c>
      <c r="F383" t="s">
        <v>382</v>
      </c>
      <c r="G383" s="1" t="str">
        <f>HYPERLINK("https://ovidsp.ovid.com/ovidweb.cgi?T=JS&amp;NEWS=n&amp;CSC=Y&amp;PAGE=toc&amp;D=yrovft&amp;AN=00006479-000000000-00000","https://ovidsp.ovid.com/ovidweb.cgi?T=JS&amp;NEWS=n&amp;CSC=Y&amp;PAGE=toc&amp;D=yrovft&amp;AN=00006479-000000000-00000")</f>
        <v>https://ovidsp.ovid.com/ovidweb.cgi?T=JS&amp;NEWS=n&amp;CSC=Y&amp;PAGE=toc&amp;D=yrovft&amp;AN=00006479-000000000-00000</v>
      </c>
      <c r="H383" t="s">
        <v>777</v>
      </c>
      <c r="I383" t="s">
        <v>1208</v>
      </c>
    </row>
    <row r="384" spans="1:9" x14ac:dyDescent="0.3">
      <c r="A384" t="s">
        <v>308</v>
      </c>
      <c r="B384" t="s">
        <v>359</v>
      </c>
      <c r="C384" t="s">
        <v>20</v>
      </c>
      <c r="D384" t="s">
        <v>23</v>
      </c>
      <c r="E384" t="s">
        <v>407</v>
      </c>
      <c r="F384" t="s">
        <v>382</v>
      </c>
      <c r="G384" s="1" t="str">
        <f>HYPERLINK("https://ovidsp.ovid.com/ovidweb.cgi?T=JS&amp;NEWS=n&amp;CSC=Y&amp;PAGE=toc&amp;D=yrovft&amp;AN=00041444-000000000-00000","https://ovidsp.ovid.com/ovidweb.cgi?T=JS&amp;NEWS=n&amp;CSC=Y&amp;PAGE=toc&amp;D=yrovft&amp;AN=00041444-000000000-00000")</f>
        <v>https://ovidsp.ovid.com/ovidweb.cgi?T=JS&amp;NEWS=n&amp;CSC=Y&amp;PAGE=toc&amp;D=yrovft&amp;AN=00041444-000000000-00000</v>
      </c>
      <c r="H384" t="s">
        <v>1245</v>
      </c>
      <c r="I384" t="s">
        <v>1022</v>
      </c>
    </row>
    <row r="385" spans="1:9" x14ac:dyDescent="0.3">
      <c r="A385" t="s">
        <v>278</v>
      </c>
      <c r="B385" t="s">
        <v>1510</v>
      </c>
      <c r="C385" t="s">
        <v>793</v>
      </c>
      <c r="D385" t="s">
        <v>23</v>
      </c>
      <c r="E385" t="s">
        <v>495</v>
      </c>
      <c r="F385" t="s">
        <v>1004</v>
      </c>
      <c r="G385" s="1" t="str">
        <f>HYPERLINK("https://ovidsp.ovid.com/ovidweb.cgi?T=JS&amp;NEWS=n&amp;CSC=Y&amp;PAGE=toc&amp;D=yrovft&amp;AN=01300408-000000000-00000","https://ovidsp.ovid.com/ovidweb.cgi?T=JS&amp;NEWS=n&amp;CSC=Y&amp;PAGE=toc&amp;D=yrovft&amp;AN=01300408-000000000-00000")</f>
        <v>https://ovidsp.ovid.com/ovidweb.cgi?T=JS&amp;NEWS=n&amp;CSC=Y&amp;PAGE=toc&amp;D=yrovft&amp;AN=01300408-000000000-00000</v>
      </c>
      <c r="H385" t="s">
        <v>1802</v>
      </c>
      <c r="I385" t="s">
        <v>1733</v>
      </c>
    </row>
    <row r="386" spans="1:9" x14ac:dyDescent="0.3">
      <c r="A386" t="s">
        <v>953</v>
      </c>
      <c r="B386" t="s">
        <v>1318</v>
      </c>
      <c r="C386" t="s">
        <v>159</v>
      </c>
      <c r="D386" t="s">
        <v>23</v>
      </c>
      <c r="E386" t="s">
        <v>805</v>
      </c>
      <c r="F386" t="s">
        <v>1529</v>
      </c>
      <c r="G386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H386" t="s">
        <v>284</v>
      </c>
      <c r="I386" t="s">
        <v>1733</v>
      </c>
    </row>
    <row r="387" spans="1:9" x14ac:dyDescent="0.3">
      <c r="A387" t="s">
        <v>1135</v>
      </c>
      <c r="B387" t="s">
        <v>1536</v>
      </c>
      <c r="C387" t="s">
        <v>435</v>
      </c>
      <c r="D387" t="s">
        <v>23</v>
      </c>
      <c r="E387" t="s">
        <v>1877</v>
      </c>
      <c r="F387" t="s">
        <v>382</v>
      </c>
      <c r="G387" s="1" t="str">
        <f>HYPERLINK("https://ovidsp.ovid.com/ovidweb.cgi?T=JS&amp;NEWS=n&amp;CSC=Y&amp;PAGE=toc&amp;D=yrovft&amp;AN=00019514-000000000-00000","https://ovidsp.ovid.com/ovidweb.cgi?T=JS&amp;NEWS=n&amp;CSC=Y&amp;PAGE=toc&amp;D=yrovft&amp;AN=00019514-000000000-00000")</f>
        <v>https://ovidsp.ovid.com/ovidweb.cgi?T=JS&amp;NEWS=n&amp;CSC=Y&amp;PAGE=toc&amp;D=yrovft&amp;AN=00019514-000000000-00000</v>
      </c>
      <c r="H387" t="s">
        <v>620</v>
      </c>
      <c r="I387" t="s">
        <v>1234</v>
      </c>
    </row>
    <row r="388" spans="1:9" x14ac:dyDescent="0.3">
      <c r="A388" t="s">
        <v>960</v>
      </c>
      <c r="B388" t="s">
        <v>1291</v>
      </c>
      <c r="C388" t="s">
        <v>1208</v>
      </c>
      <c r="D388" t="s">
        <v>23</v>
      </c>
      <c r="E388" t="s">
        <v>1414</v>
      </c>
      <c r="F388" t="s">
        <v>298</v>
      </c>
      <c r="G388" s="1" t="str">
        <f>HYPERLINK("https://ovidsp.ovid.com/ovidweb.cgi?T=JS&amp;NEWS=n&amp;CSC=Y&amp;PAGE=toc&amp;D=yrovft&amp;AN=00132986-000000000-00000","https://ovidsp.ovid.com/ovidweb.cgi?T=JS&amp;NEWS=n&amp;CSC=Y&amp;PAGE=toc&amp;D=yrovft&amp;AN=00132986-000000000-00000")</f>
        <v>https://ovidsp.ovid.com/ovidweb.cgi?T=JS&amp;NEWS=n&amp;CSC=Y&amp;PAGE=toc&amp;D=yrovft&amp;AN=00132986-000000000-00000</v>
      </c>
      <c r="H388" t="s">
        <v>1208</v>
      </c>
      <c r="I388" t="s">
        <v>478</v>
      </c>
    </row>
    <row r="389" spans="1:9" x14ac:dyDescent="0.3">
      <c r="A389" t="s">
        <v>553</v>
      </c>
      <c r="B389" t="s">
        <v>372</v>
      </c>
      <c r="C389" t="s">
        <v>1208</v>
      </c>
      <c r="D389" t="s">
        <v>23</v>
      </c>
      <c r="E389" t="s">
        <v>1779</v>
      </c>
      <c r="F389" t="s">
        <v>563</v>
      </c>
      <c r="G389" s="1" t="str">
        <f>HYPERLINK("https://ovidsp.ovid.com/ovidweb.cgi?T=JS&amp;NEWS=n&amp;CSC=Y&amp;PAGE=toc&amp;D=yrovft&amp;AN=00006939-000000000-00000","https://ovidsp.ovid.com/ovidweb.cgi?T=JS&amp;NEWS=n&amp;CSC=Y&amp;PAGE=toc&amp;D=yrovft&amp;AN=00006939-000000000-00000")</f>
        <v>https://ovidsp.ovid.com/ovidweb.cgi?T=JS&amp;NEWS=n&amp;CSC=Y&amp;PAGE=toc&amp;D=yrovft&amp;AN=00006939-000000000-00000</v>
      </c>
      <c r="H389" t="s">
        <v>1781</v>
      </c>
      <c r="I389" t="s">
        <v>268</v>
      </c>
    </row>
    <row r="390" spans="1:9" x14ac:dyDescent="0.3">
      <c r="A390" t="s">
        <v>1391</v>
      </c>
      <c r="B390" t="s">
        <v>1208</v>
      </c>
      <c r="C390" t="s">
        <v>533</v>
      </c>
      <c r="D390" t="s">
        <v>23</v>
      </c>
      <c r="E390" t="s">
        <v>1534</v>
      </c>
      <c r="F390" t="s">
        <v>382</v>
      </c>
      <c r="G390" s="1" t="str">
        <f>HYPERLINK("https://ovidsp.ovid.com/ovidweb.cgi?T=JS&amp;NEWS=n&amp;CSC=Y&amp;PAGE=toc&amp;D=yrovft&amp;AN=01893697-000000000-00000","https://ovidsp.ovid.com/ovidweb.cgi?T=JS&amp;NEWS=n&amp;CSC=Y&amp;PAGE=toc&amp;D=yrovft&amp;AN=01893697-000000000-00000")</f>
        <v>https://ovidsp.ovid.com/ovidweb.cgi?T=JS&amp;NEWS=n&amp;CSC=Y&amp;PAGE=toc&amp;D=yrovft&amp;AN=01893697-000000000-00000</v>
      </c>
      <c r="H390" t="s">
        <v>391</v>
      </c>
      <c r="I390" t="s">
        <v>481</v>
      </c>
    </row>
    <row r="391" spans="1:9" x14ac:dyDescent="0.3">
      <c r="A391" t="s">
        <v>1653</v>
      </c>
      <c r="B391" t="s">
        <v>1549</v>
      </c>
      <c r="C391" t="s">
        <v>1657</v>
      </c>
      <c r="D391" t="s">
        <v>23</v>
      </c>
      <c r="E391" t="s">
        <v>351</v>
      </c>
      <c r="F391" t="s">
        <v>782</v>
      </c>
      <c r="G391" s="1" t="str">
        <f>HYPERLINK("https://ovidsp.ovid.com/ovidweb.cgi?T=JS&amp;NEWS=n&amp;CSC=Y&amp;PAGE=toc&amp;D=yrovft&amp;AN=02114886-000000000-00000","https://ovidsp.ovid.com/ovidweb.cgi?T=JS&amp;NEWS=n&amp;CSC=Y&amp;PAGE=toc&amp;D=yrovft&amp;AN=02114886-000000000-00000")</f>
        <v>https://ovidsp.ovid.com/ovidweb.cgi?T=JS&amp;NEWS=n&amp;CSC=Y&amp;PAGE=toc&amp;D=yrovft&amp;AN=02114886-000000000-00000</v>
      </c>
      <c r="H391" t="s">
        <v>202</v>
      </c>
      <c r="I391" t="s">
        <v>794</v>
      </c>
    </row>
    <row r="392" spans="1:9" x14ac:dyDescent="0.3">
      <c r="A392" t="s">
        <v>153</v>
      </c>
      <c r="B392" t="s">
        <v>1699</v>
      </c>
      <c r="C392" t="s">
        <v>33</v>
      </c>
      <c r="D392" t="s">
        <v>23</v>
      </c>
      <c r="E392" t="s">
        <v>181</v>
      </c>
      <c r="F392" t="s">
        <v>563</v>
      </c>
      <c r="G392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H392" t="s">
        <v>1332</v>
      </c>
      <c r="I392" t="s">
        <v>481</v>
      </c>
    </row>
    <row r="393" spans="1:9" x14ac:dyDescent="0.3">
      <c r="A393" t="s">
        <v>267</v>
      </c>
      <c r="B393" t="s">
        <v>1292</v>
      </c>
      <c r="C393" t="s">
        <v>1208</v>
      </c>
      <c r="D393" t="s">
        <v>23</v>
      </c>
      <c r="E393" t="s">
        <v>319</v>
      </c>
      <c r="F393" t="s">
        <v>563</v>
      </c>
      <c r="G393" s="1" t="str">
        <f>HYPERLINK("https://ovidsp.ovid.com/ovidweb.cgi?T=JS&amp;NEWS=n&amp;CSC=Y&amp;PAGE=toc&amp;D=yrovft&amp;AN=01271216-000000000-00000","https://ovidsp.ovid.com/ovidweb.cgi?T=JS&amp;NEWS=n&amp;CSC=Y&amp;PAGE=toc&amp;D=yrovft&amp;AN=01271216-000000000-00000")</f>
        <v>https://ovidsp.ovid.com/ovidweb.cgi?T=JS&amp;NEWS=n&amp;CSC=Y&amp;PAGE=toc&amp;D=yrovft&amp;AN=01271216-000000000-00000</v>
      </c>
      <c r="H393" t="s">
        <v>1478</v>
      </c>
      <c r="I393" t="s">
        <v>481</v>
      </c>
    </row>
    <row r="394" spans="1:9" x14ac:dyDescent="0.3">
      <c r="A394" t="s">
        <v>1271</v>
      </c>
      <c r="B394" t="s">
        <v>1732</v>
      </c>
      <c r="C394" t="s">
        <v>932</v>
      </c>
      <c r="D394" t="s">
        <v>23</v>
      </c>
      <c r="E394" t="s">
        <v>1034</v>
      </c>
      <c r="F394" t="s">
        <v>382</v>
      </c>
      <c r="G394" s="1" t="str">
        <f>HYPERLINK("https://ovidsp.ovid.com/ovidweb.cgi?T=JS&amp;NEWS=n&amp;CSC=Y&amp;PAGE=toc&amp;D=yrovft&amp;AN=02272794-000000000-00000","https://ovidsp.ovid.com/ovidweb.cgi?T=JS&amp;NEWS=n&amp;CSC=Y&amp;PAGE=toc&amp;D=yrovft&amp;AN=02272794-000000000-00000")</f>
        <v>https://ovidsp.ovid.com/ovidweb.cgi?T=JS&amp;NEWS=n&amp;CSC=Y&amp;PAGE=toc&amp;D=yrovft&amp;AN=02272794-000000000-00000</v>
      </c>
      <c r="H394" t="s">
        <v>1842</v>
      </c>
      <c r="I394" t="s">
        <v>1208</v>
      </c>
    </row>
    <row r="395" spans="1:9" x14ac:dyDescent="0.3">
      <c r="A395" t="s">
        <v>1516</v>
      </c>
      <c r="B395" t="s">
        <v>690</v>
      </c>
      <c r="C395" t="s">
        <v>266</v>
      </c>
      <c r="D395" t="s">
        <v>23</v>
      </c>
      <c r="E395" t="s">
        <v>1414</v>
      </c>
      <c r="F395" t="s">
        <v>1034</v>
      </c>
      <c r="G395" s="1" t="str">
        <f>HYPERLINK("https://ovidsp.ovid.com/ovidweb.cgi?T=JS&amp;NEWS=n&amp;CSC=Y&amp;PAGE=toc&amp;D=yrovft&amp;AN=00013542-000000000-00000","https://ovidsp.ovid.com/ovidweb.cgi?T=JS&amp;NEWS=n&amp;CSC=Y&amp;PAGE=toc&amp;D=yrovft&amp;AN=00013542-000000000-00000")</f>
        <v>https://ovidsp.ovid.com/ovidweb.cgi?T=JS&amp;NEWS=n&amp;CSC=Y&amp;PAGE=toc&amp;D=yrovft&amp;AN=00013542-000000000-00000</v>
      </c>
      <c r="H395" t="s">
        <v>1168</v>
      </c>
      <c r="I395" t="s">
        <v>829</v>
      </c>
    </row>
    <row r="396" spans="1:9" x14ac:dyDescent="0.3">
      <c r="A396" t="s">
        <v>421</v>
      </c>
      <c r="B396" t="s">
        <v>282</v>
      </c>
      <c r="C396" t="s">
        <v>1001</v>
      </c>
      <c r="D396" t="s">
        <v>23</v>
      </c>
      <c r="E396" t="s">
        <v>1485</v>
      </c>
      <c r="F396" t="s">
        <v>782</v>
      </c>
      <c r="G396" s="1" t="str">
        <f>HYPERLINK("https://ovidsp.ovid.com/ovidweb.cgi?T=JS&amp;NEWS=n&amp;CSC=Y&amp;PAGE=toc&amp;D=yrovft&amp;AN=02274272-000000000-00000","https://ovidsp.ovid.com/ovidweb.cgi?T=JS&amp;NEWS=n&amp;CSC=Y&amp;PAGE=toc&amp;D=yrovft&amp;AN=02274272-000000000-00000")</f>
        <v>https://ovidsp.ovid.com/ovidweb.cgi?T=JS&amp;NEWS=n&amp;CSC=Y&amp;PAGE=toc&amp;D=yrovft&amp;AN=02274272-000000000-00000</v>
      </c>
      <c r="H396" t="s">
        <v>551</v>
      </c>
      <c r="I396" t="s">
        <v>679</v>
      </c>
    </row>
    <row r="397" spans="1:9" x14ac:dyDescent="0.3">
      <c r="A397" t="s">
        <v>988</v>
      </c>
      <c r="B397" t="s">
        <v>491</v>
      </c>
      <c r="C397" t="s">
        <v>1630</v>
      </c>
      <c r="D397" t="s">
        <v>23</v>
      </c>
      <c r="E397" t="s">
        <v>1120</v>
      </c>
      <c r="F397" t="s">
        <v>810</v>
      </c>
      <c r="G397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H397" t="s">
        <v>1208</v>
      </c>
      <c r="I397" t="s">
        <v>175</v>
      </c>
    </row>
    <row r="398" spans="1:9" x14ac:dyDescent="0.3">
      <c r="A398" t="s">
        <v>986</v>
      </c>
      <c r="B398" t="s">
        <v>947</v>
      </c>
      <c r="C398" t="s">
        <v>1208</v>
      </c>
      <c r="D398" t="s">
        <v>23</v>
      </c>
      <c r="E398" t="s">
        <v>1114</v>
      </c>
      <c r="F398" t="s">
        <v>563</v>
      </c>
      <c r="G398" s="1" t="str">
        <f>HYPERLINK("https://ovidsp.ovid.com/ovidweb.cgi?T=JS&amp;NEWS=n&amp;CSC=Y&amp;PAGE=toc&amp;D=yrovft&amp;AN=00024382-000000000-00000","https://ovidsp.ovid.com/ovidweb.cgi?T=JS&amp;NEWS=n&amp;CSC=Y&amp;PAGE=toc&amp;D=yrovft&amp;AN=00024382-000000000-00000")</f>
        <v>https://ovidsp.ovid.com/ovidweb.cgi?T=JS&amp;NEWS=n&amp;CSC=Y&amp;PAGE=toc&amp;D=yrovft&amp;AN=00024382-000000000-00000</v>
      </c>
      <c r="H398" t="s">
        <v>1208</v>
      </c>
      <c r="I398" t="s">
        <v>481</v>
      </c>
    </row>
    <row r="399" spans="1:9" x14ac:dyDescent="0.3">
      <c r="A399" t="s">
        <v>909</v>
      </c>
      <c r="B399" t="s">
        <v>982</v>
      </c>
      <c r="C399" t="s">
        <v>1121</v>
      </c>
      <c r="D399" t="s">
        <v>23</v>
      </c>
      <c r="E399" t="s">
        <v>296</v>
      </c>
      <c r="F399" t="s">
        <v>382</v>
      </c>
      <c r="G399" s="1" t="str">
        <f>HYPERLINK("https://ovidsp.ovid.com/ovidweb.cgi?T=JS&amp;NEWS=n&amp;CSC=Y&amp;PAGE=toc&amp;D=yrovft&amp;AN=01266021-000000000-00000","https://ovidsp.ovid.com/ovidweb.cgi?T=JS&amp;NEWS=n&amp;CSC=Y&amp;PAGE=toc&amp;D=yrovft&amp;AN=01266021-000000000-00000")</f>
        <v>https://ovidsp.ovid.com/ovidweb.cgi?T=JS&amp;NEWS=n&amp;CSC=Y&amp;PAGE=toc&amp;D=yrovft&amp;AN=01266021-000000000-00000</v>
      </c>
      <c r="H399" t="s">
        <v>1334</v>
      </c>
      <c r="I399" t="s">
        <v>1412</v>
      </c>
    </row>
    <row r="400" spans="1:9" x14ac:dyDescent="0.3">
      <c r="A400" t="s">
        <v>1181</v>
      </c>
      <c r="B400" t="s">
        <v>1757</v>
      </c>
      <c r="C400" t="s">
        <v>1208</v>
      </c>
      <c r="D400" t="s">
        <v>23</v>
      </c>
      <c r="E400" t="s">
        <v>181</v>
      </c>
      <c r="F400" t="s">
        <v>563</v>
      </c>
      <c r="G400" s="1" t="str">
        <f>HYPERLINK("https://ovidsp.ovid.com/ovidweb.cgi?T=JS&amp;NEWS=n&amp;CSC=Y&amp;PAGE=toc&amp;D=yrovft&amp;AN=00007611-000000000-00000","https://ovidsp.ovid.com/ovidweb.cgi?T=JS&amp;NEWS=n&amp;CSC=Y&amp;PAGE=toc&amp;D=yrovft&amp;AN=00007611-000000000-00000")</f>
        <v>https://ovidsp.ovid.com/ovidweb.cgi?T=JS&amp;NEWS=n&amp;CSC=Y&amp;PAGE=toc&amp;D=yrovft&amp;AN=00007611-000000000-00000</v>
      </c>
      <c r="H400" t="s">
        <v>1208</v>
      </c>
      <c r="I400" t="s">
        <v>1447</v>
      </c>
    </row>
    <row r="401" spans="1:9" x14ac:dyDescent="0.3">
      <c r="A401" t="s">
        <v>59</v>
      </c>
      <c r="B401" t="s">
        <v>1290</v>
      </c>
      <c r="C401" t="s">
        <v>252</v>
      </c>
      <c r="D401" t="s">
        <v>23</v>
      </c>
      <c r="E401" t="s">
        <v>1120</v>
      </c>
      <c r="F401" t="s">
        <v>810</v>
      </c>
      <c r="G401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H401" t="s">
        <v>370</v>
      </c>
      <c r="I401" t="s">
        <v>481</v>
      </c>
    </row>
    <row r="402" spans="1:9" x14ac:dyDescent="0.3">
      <c r="A402" t="s">
        <v>24</v>
      </c>
      <c r="B402" t="s">
        <v>1081</v>
      </c>
      <c r="C402" t="s">
        <v>1081</v>
      </c>
      <c r="D402" t="s">
        <v>23</v>
      </c>
      <c r="E402" t="s">
        <v>1414</v>
      </c>
      <c r="F402" t="s">
        <v>445</v>
      </c>
      <c r="G402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H402" t="s">
        <v>332</v>
      </c>
      <c r="I402" t="s">
        <v>794</v>
      </c>
    </row>
    <row r="403" spans="1:9" x14ac:dyDescent="0.3">
      <c r="A403" t="s">
        <v>1140</v>
      </c>
      <c r="B403" t="s">
        <v>1038</v>
      </c>
      <c r="C403" t="s">
        <v>708</v>
      </c>
      <c r="D403" t="s">
        <v>23</v>
      </c>
      <c r="E403" t="s">
        <v>1414</v>
      </c>
      <c r="F403" t="s">
        <v>782</v>
      </c>
      <c r="G403" s="1" t="str">
        <f>HYPERLINK("https://ovidsp.ovid.com/ovidweb.cgi?T=JS&amp;NEWS=n&amp;CSC=Y&amp;PAGE=toc&amp;D=yrovft&amp;AN=00132585-000000000-00000","https://ovidsp.ovid.com/ovidweb.cgi?T=JS&amp;NEWS=n&amp;CSC=Y&amp;PAGE=toc&amp;D=yrovft&amp;AN=00132585-000000000-00000")</f>
        <v>https://ovidsp.ovid.com/ovidweb.cgi?T=JS&amp;NEWS=n&amp;CSC=Y&amp;PAGE=toc&amp;D=yrovft&amp;AN=00132585-000000000-00000</v>
      </c>
      <c r="H403" t="s">
        <v>638</v>
      </c>
      <c r="I403" t="s">
        <v>481</v>
      </c>
    </row>
    <row r="404" spans="1:9" x14ac:dyDescent="0.3">
      <c r="A404" t="s">
        <v>1273</v>
      </c>
      <c r="B404" t="s">
        <v>1426</v>
      </c>
      <c r="C404" t="s">
        <v>119</v>
      </c>
      <c r="D404" t="s">
        <v>23</v>
      </c>
      <c r="E404" t="s">
        <v>41</v>
      </c>
      <c r="F404" t="s">
        <v>857</v>
      </c>
      <c r="G404" s="1" t="str">
        <f>HYPERLINK("https://ovidsp.ovid.com/ovidweb.cgi?T=JS&amp;NEWS=n&amp;CSC=Y&amp;PAGE=toc&amp;D=yrovft&amp;AN=00124417-000000000-00000","https://ovidsp.ovid.com/ovidweb.cgi?T=JS&amp;NEWS=n&amp;CSC=Y&amp;PAGE=toc&amp;D=yrovft&amp;AN=00124417-000000000-00000")</f>
        <v>https://ovidsp.ovid.com/ovidweb.cgi?T=JS&amp;NEWS=n&amp;CSC=Y&amp;PAGE=toc&amp;D=yrovft&amp;AN=00124417-000000000-00000</v>
      </c>
      <c r="H404" t="s">
        <v>1208</v>
      </c>
      <c r="I404" t="s">
        <v>1208</v>
      </c>
    </row>
    <row r="405" spans="1:9" x14ac:dyDescent="0.3">
      <c r="A405" t="s">
        <v>353</v>
      </c>
      <c r="B405" t="s">
        <v>1605</v>
      </c>
      <c r="C405" t="s">
        <v>1790</v>
      </c>
      <c r="D405" t="s">
        <v>23</v>
      </c>
      <c r="E405" t="s">
        <v>905</v>
      </c>
      <c r="F405" t="s">
        <v>382</v>
      </c>
      <c r="G405" s="1" t="str">
        <f>HYPERLINK("https://ovidsp.ovid.com/ovidweb.cgi?T=JS&amp;NEWS=n&amp;CSC=Y&amp;PAGE=toc&amp;D=yrovft&amp;AN=00126548-000000000-00000","https://ovidsp.ovid.com/ovidweb.cgi?T=JS&amp;NEWS=n&amp;CSC=Y&amp;PAGE=toc&amp;D=yrovft&amp;AN=00126548-000000000-00000")</f>
        <v>https://ovidsp.ovid.com/ovidweb.cgi?T=JS&amp;NEWS=n&amp;CSC=Y&amp;PAGE=toc&amp;D=yrovft&amp;AN=00126548-000000000-00000</v>
      </c>
      <c r="H405" t="s">
        <v>489</v>
      </c>
      <c r="I405" t="s">
        <v>481</v>
      </c>
    </row>
    <row r="406" spans="1:9" x14ac:dyDescent="0.3">
      <c r="A406" t="s">
        <v>1713</v>
      </c>
      <c r="B406" t="s">
        <v>1512</v>
      </c>
      <c r="C406" t="s">
        <v>1208</v>
      </c>
      <c r="D406" t="s">
        <v>23</v>
      </c>
      <c r="E406" t="s">
        <v>1060</v>
      </c>
      <c r="F406" t="s">
        <v>563</v>
      </c>
      <c r="G406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H406" t="s">
        <v>315</v>
      </c>
      <c r="I406" t="s">
        <v>794</v>
      </c>
    </row>
    <row r="407" spans="1:9" x14ac:dyDescent="0.3">
      <c r="A407" t="s">
        <v>1562</v>
      </c>
      <c r="B407" t="s">
        <v>311</v>
      </c>
      <c r="C407" t="s">
        <v>57</v>
      </c>
      <c r="D407" t="s">
        <v>23</v>
      </c>
      <c r="E407" t="s">
        <v>1606</v>
      </c>
      <c r="F407" t="s">
        <v>905</v>
      </c>
      <c r="G407" s="1" t="str">
        <f>HYPERLINK("https://ovidsp.ovid.com/ovidweb.cgi?T=JS&amp;NEWS=n&amp;CSC=Y&amp;PAGE=toc&amp;D=yrovft&amp;AN=00013583-000000000-00000","https://ovidsp.ovid.com/ovidweb.cgi?T=JS&amp;NEWS=n&amp;CSC=Y&amp;PAGE=toc&amp;D=yrovft&amp;AN=00013583-000000000-00000")</f>
        <v>https://ovidsp.ovid.com/ovidweb.cgi?T=JS&amp;NEWS=n&amp;CSC=Y&amp;PAGE=toc&amp;D=yrovft&amp;AN=00013583-000000000-00000</v>
      </c>
      <c r="H407" t="s">
        <v>1208</v>
      </c>
      <c r="I407" t="s">
        <v>794</v>
      </c>
    </row>
    <row r="408" spans="1:9" x14ac:dyDescent="0.3">
      <c r="A408" t="s">
        <v>662</v>
      </c>
      <c r="B408" t="s">
        <v>1208</v>
      </c>
      <c r="C408" t="s">
        <v>1064</v>
      </c>
      <c r="D408" t="s">
        <v>23</v>
      </c>
      <c r="E408" t="s">
        <v>1617</v>
      </c>
      <c r="F408" t="s">
        <v>382</v>
      </c>
      <c r="G408" s="1" t="str">
        <f>HYPERLINK("https://ovidsp.ovid.com/ovidweb.cgi?T=JS&amp;NEWS=n&amp;CSC=Y&amp;PAGE=toc&amp;D=yrovft&amp;AN=00129689-000000000-00000","https://ovidsp.ovid.com/ovidweb.cgi?T=JS&amp;NEWS=n&amp;CSC=Y&amp;PAGE=toc&amp;D=yrovft&amp;AN=00129689-000000000-00000")</f>
        <v>https://ovidsp.ovid.com/ovidweb.cgi?T=JS&amp;NEWS=n&amp;CSC=Y&amp;PAGE=toc&amp;D=yrovft&amp;AN=00129689-000000000-00000</v>
      </c>
      <c r="H408" t="s">
        <v>774</v>
      </c>
      <c r="I408" t="s">
        <v>1299</v>
      </c>
    </row>
    <row r="409" spans="1:9" x14ac:dyDescent="0.3">
      <c r="A409" t="s">
        <v>1058</v>
      </c>
      <c r="B409" t="s">
        <v>736</v>
      </c>
      <c r="C409" t="s">
        <v>1102</v>
      </c>
      <c r="D409" t="s">
        <v>23</v>
      </c>
      <c r="E409" t="s">
        <v>1864</v>
      </c>
      <c r="F409" t="s">
        <v>1743</v>
      </c>
      <c r="G409" s="1" t="str">
        <f>HYPERLINK("https://ovidsp.ovid.com/ovidweb.cgi?T=JS&amp;NEWS=n&amp;CSC=Y&amp;PAGE=toc&amp;D=yrovft&amp;AN=00132586-000000000-00000","https://ovidsp.ovid.com/ovidweb.cgi?T=JS&amp;NEWS=n&amp;CSC=Y&amp;PAGE=toc&amp;D=yrovft&amp;AN=00132586-000000000-00000")</f>
        <v>https://ovidsp.ovid.com/ovidweb.cgi?T=JS&amp;NEWS=n&amp;CSC=Y&amp;PAGE=toc&amp;D=yrovft&amp;AN=00132586-000000000-00000</v>
      </c>
      <c r="H409" t="s">
        <v>1589</v>
      </c>
      <c r="I409" t="s">
        <v>1754</v>
      </c>
    </row>
    <row r="410" spans="1:9" x14ac:dyDescent="0.3">
      <c r="A410" t="s">
        <v>8</v>
      </c>
      <c r="B410" t="s">
        <v>1208</v>
      </c>
      <c r="C410" t="s">
        <v>1071</v>
      </c>
      <c r="D410" t="s">
        <v>23</v>
      </c>
      <c r="E410" t="s">
        <v>120</v>
      </c>
      <c r="F410" t="s">
        <v>782</v>
      </c>
      <c r="G410" s="1" t="str">
        <f>HYPERLINK("https://ovidsp.ovid.com/ovidweb.cgi?T=JS&amp;NEWS=n&amp;CSC=Y&amp;PAGE=toc&amp;D=yrovft&amp;AN=00132587-000000000-00000","https://ovidsp.ovid.com/ovidweb.cgi?T=JS&amp;NEWS=n&amp;CSC=Y&amp;PAGE=toc&amp;D=yrovft&amp;AN=00132587-000000000-00000")</f>
        <v>https://ovidsp.ovid.com/ovidweb.cgi?T=JS&amp;NEWS=n&amp;CSC=Y&amp;PAGE=toc&amp;D=yrovft&amp;AN=00132587-000000000-00000</v>
      </c>
      <c r="H410" t="s">
        <v>1315</v>
      </c>
      <c r="I410" t="s">
        <v>794</v>
      </c>
    </row>
    <row r="411" spans="1:9" x14ac:dyDescent="0.3">
      <c r="A411" t="s">
        <v>474</v>
      </c>
      <c r="B411" t="s">
        <v>1208</v>
      </c>
      <c r="C411" t="s">
        <v>173</v>
      </c>
      <c r="D411" t="s">
        <v>23</v>
      </c>
      <c r="E411" t="s">
        <v>1779</v>
      </c>
      <c r="F411" t="s">
        <v>782</v>
      </c>
      <c r="G411" s="1" t="str">
        <f>HYPERLINK("https://ovidsp.ovid.com/ovidweb.cgi?T=JS&amp;NEWS=n&amp;CSC=Y&amp;PAGE=toc&amp;D=yrovft&amp;AN=00130911-000000000-00000","https://ovidsp.ovid.com/ovidweb.cgi?T=JS&amp;NEWS=n&amp;CSC=Y&amp;PAGE=toc&amp;D=yrovft&amp;AN=00130911-000000000-00000")</f>
        <v>https://ovidsp.ovid.com/ovidweb.cgi?T=JS&amp;NEWS=n&amp;CSC=Y&amp;PAGE=toc&amp;D=yrovft&amp;AN=00130911-000000000-00000</v>
      </c>
      <c r="H411" t="s">
        <v>599</v>
      </c>
      <c r="I411" t="s">
        <v>481</v>
      </c>
    </row>
    <row r="412" spans="1:9" x14ac:dyDescent="0.3">
      <c r="A412" t="s">
        <v>13</v>
      </c>
      <c r="B412" t="s">
        <v>305</v>
      </c>
      <c r="C412" t="s">
        <v>1740</v>
      </c>
      <c r="D412" t="s">
        <v>23</v>
      </c>
      <c r="E412" t="s">
        <v>120</v>
      </c>
      <c r="F412" t="s">
        <v>1614</v>
      </c>
      <c r="G412" s="1" t="str">
        <f>HYPERLINK("https://ovidsp.ovid.com/ovidweb.cgi?T=JS&amp;NEWS=n&amp;CSC=Y&amp;PAGE=toc&amp;D=yrovft&amp;AN=00132588-000000000-00000","https://ovidsp.ovid.com/ovidweb.cgi?T=JS&amp;NEWS=n&amp;CSC=Y&amp;PAGE=toc&amp;D=yrovft&amp;AN=00132588-000000000-00000")</f>
        <v>https://ovidsp.ovid.com/ovidweb.cgi?T=JS&amp;NEWS=n&amp;CSC=Y&amp;PAGE=toc&amp;D=yrovft&amp;AN=00132588-000000000-00000</v>
      </c>
      <c r="H412" t="s">
        <v>1208</v>
      </c>
      <c r="I412" t="s">
        <v>794</v>
      </c>
    </row>
    <row r="413" spans="1:9" x14ac:dyDescent="0.3">
      <c r="A413" t="s">
        <v>1467</v>
      </c>
      <c r="B413" t="s">
        <v>287</v>
      </c>
      <c r="C413" t="s">
        <v>521</v>
      </c>
      <c r="D413" t="s">
        <v>23</v>
      </c>
      <c r="E413" t="s">
        <v>1275</v>
      </c>
      <c r="F413" t="s">
        <v>271</v>
      </c>
      <c r="G413" s="1" t="str">
        <f>HYPERLINK("https://ovidsp.ovid.com/ovidweb.cgi?T=JS&amp;NEWS=n&amp;CSC=Y&amp;PAGE=toc&amp;D=yrovft&amp;AN=00145756-000000000-00000","https://ovidsp.ovid.com/ovidweb.cgi?T=JS&amp;NEWS=n&amp;CSC=Y&amp;PAGE=toc&amp;D=yrovft&amp;AN=00145756-000000000-00000")</f>
        <v>https://ovidsp.ovid.com/ovidweb.cgi?T=JS&amp;NEWS=n&amp;CSC=Y&amp;PAGE=toc&amp;D=yrovft&amp;AN=00145756-000000000-00000</v>
      </c>
      <c r="H413" t="s">
        <v>1208</v>
      </c>
      <c r="I413" t="s">
        <v>481</v>
      </c>
    </row>
    <row r="414" spans="1:9" x14ac:dyDescent="0.3">
      <c r="A414" t="s">
        <v>843</v>
      </c>
      <c r="B414" t="s">
        <v>1208</v>
      </c>
      <c r="C414" t="s">
        <v>432</v>
      </c>
      <c r="D414" t="s">
        <v>23</v>
      </c>
      <c r="E414" t="s">
        <v>407</v>
      </c>
      <c r="F414" t="s">
        <v>782</v>
      </c>
      <c r="G414" s="1" t="str">
        <f>HYPERLINK("https://ovidsp.ovid.com/ovidweb.cgi?T=JS&amp;NEWS=n&amp;CSC=Y&amp;PAGE=toc&amp;D=yrovft&amp;AN=00013611-000000000-00000","https://ovidsp.ovid.com/ovidweb.cgi?T=JS&amp;NEWS=n&amp;CSC=Y&amp;PAGE=toc&amp;D=yrovft&amp;AN=00013611-000000000-00000")</f>
        <v>https://ovidsp.ovid.com/ovidweb.cgi?T=JS&amp;NEWS=n&amp;CSC=Y&amp;PAGE=toc&amp;D=yrovft&amp;AN=00013611-000000000-00000</v>
      </c>
      <c r="H414" t="s">
        <v>1457</v>
      </c>
      <c r="I414" t="s">
        <v>1299</v>
      </c>
    </row>
    <row r="415" spans="1:9" x14ac:dyDescent="0.3">
      <c r="A415" t="s">
        <v>221</v>
      </c>
      <c r="B415" t="s">
        <v>499</v>
      </c>
      <c r="C415" t="s">
        <v>1379</v>
      </c>
      <c r="D415" t="s">
        <v>23</v>
      </c>
      <c r="E415" t="s">
        <v>447</v>
      </c>
      <c r="F415" t="s">
        <v>1017</v>
      </c>
      <c r="G415" s="1" t="str">
        <f>HYPERLINK("https://ovidsp.ovid.com/ovidweb.cgi?T=JS&amp;NEWS=n&amp;CSC=Y&amp;PAGE=toc&amp;D=yrovft&amp;AN=00132589-000000000-00000","https://ovidsp.ovid.com/ovidweb.cgi?T=JS&amp;NEWS=n&amp;CSC=Y&amp;PAGE=toc&amp;D=yrovft&amp;AN=00132589-000000000-00000")</f>
        <v>https://ovidsp.ovid.com/ovidweb.cgi?T=JS&amp;NEWS=n&amp;CSC=Y&amp;PAGE=toc&amp;D=yrovft&amp;AN=00132589-000000000-00000</v>
      </c>
      <c r="H415" t="s">
        <v>1143</v>
      </c>
      <c r="I415" t="s">
        <v>794</v>
      </c>
    </row>
    <row r="416" spans="1:9" x14ac:dyDescent="0.3">
      <c r="A416" t="s">
        <v>686</v>
      </c>
      <c r="B416" t="s">
        <v>261</v>
      </c>
      <c r="C416" t="s">
        <v>1559</v>
      </c>
      <c r="D416" t="s">
        <v>23</v>
      </c>
      <c r="E416" t="s">
        <v>1606</v>
      </c>
      <c r="F416" t="s">
        <v>563</v>
      </c>
      <c r="G416" s="1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  <c r="H416" t="s">
        <v>409</v>
      </c>
      <c r="I416" t="s">
        <v>481</v>
      </c>
    </row>
    <row r="417" spans="1:9" x14ac:dyDescent="0.3">
      <c r="A417" t="s">
        <v>1139</v>
      </c>
      <c r="B417" t="s">
        <v>798</v>
      </c>
      <c r="C417" t="s">
        <v>1370</v>
      </c>
      <c r="D417" t="s">
        <v>23</v>
      </c>
      <c r="E417" t="s">
        <v>969</v>
      </c>
      <c r="F417" t="s">
        <v>632</v>
      </c>
      <c r="G417" s="1" t="str">
        <f>HYPERLINK("https://ovidsp.ovid.com/ovidweb.cgi?T=JS&amp;NEWS=n&amp;CSC=Y&amp;PAGE=toc&amp;D=yrovft&amp;AN=00130561-000000000-00000","https://ovidsp.ovid.com/ovidweb.cgi?T=JS&amp;NEWS=n&amp;CSC=Y&amp;PAGE=toc&amp;D=yrovft&amp;AN=00130561-000000000-00000")</f>
        <v>https://ovidsp.ovid.com/ovidweb.cgi?T=JS&amp;NEWS=n&amp;CSC=Y&amp;PAGE=toc&amp;D=yrovft&amp;AN=00130561-000000000-00000</v>
      </c>
      <c r="H417" t="s">
        <v>218</v>
      </c>
      <c r="I417" t="s">
        <v>481</v>
      </c>
    </row>
    <row r="418" spans="1:9" x14ac:dyDescent="0.3">
      <c r="A418" t="s">
        <v>840</v>
      </c>
      <c r="B418" t="s">
        <v>1208</v>
      </c>
      <c r="C418" t="s">
        <v>1629</v>
      </c>
      <c r="D418" t="s">
        <v>23</v>
      </c>
      <c r="E418" t="s">
        <v>1114</v>
      </c>
      <c r="F418" t="s">
        <v>782</v>
      </c>
      <c r="G418" s="1" t="str">
        <f>HYPERLINK("https://ovidsp.ovid.com/ovidweb.cgi?T=JS&amp;NEWS=n&amp;CSC=Y&amp;PAGE=toc&amp;D=yrovft&amp;AN=00130404-000000000-00000","https://ovidsp.ovid.com/ovidweb.cgi?T=JS&amp;NEWS=n&amp;CSC=Y&amp;PAGE=toc&amp;D=yrovft&amp;AN=00130404-000000000-00000")</f>
        <v>https://ovidsp.ovid.com/ovidweb.cgi?T=JS&amp;NEWS=n&amp;CSC=Y&amp;PAGE=toc&amp;D=yrovft&amp;AN=00130404-000000000-00000</v>
      </c>
      <c r="H418" t="s">
        <v>1259</v>
      </c>
      <c r="I418" t="s">
        <v>1745</v>
      </c>
    </row>
    <row r="419" spans="1:9" x14ac:dyDescent="0.3">
      <c r="A419" t="s">
        <v>1472</v>
      </c>
      <c r="B419" t="s">
        <v>1208</v>
      </c>
      <c r="C419" t="s">
        <v>1730</v>
      </c>
      <c r="D419" t="s">
        <v>23</v>
      </c>
      <c r="E419" t="s">
        <v>914</v>
      </c>
      <c r="F419" t="s">
        <v>810</v>
      </c>
      <c r="G419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H419" t="s">
        <v>1458</v>
      </c>
      <c r="I419" t="s">
        <v>1799</v>
      </c>
    </row>
    <row r="420" spans="1:9" x14ac:dyDescent="0.3">
      <c r="A420" t="s">
        <v>581</v>
      </c>
      <c r="B420" t="s">
        <v>378</v>
      </c>
      <c r="C420" t="s">
        <v>1195</v>
      </c>
      <c r="D420" t="s">
        <v>23</v>
      </c>
      <c r="E420" t="s">
        <v>1414</v>
      </c>
      <c r="F420" t="s">
        <v>298</v>
      </c>
      <c r="G420" s="1" t="str">
        <f>HYPERLINK("https://ovidsp.ovid.com/ovidweb.cgi?T=JS&amp;NEWS=n&amp;CSC=Y&amp;PAGE=toc&amp;D=yrovft&amp;AN=00019616-000000000-00000","https://ovidsp.ovid.com/ovidweb.cgi?T=JS&amp;NEWS=n&amp;CSC=Y&amp;PAGE=toc&amp;D=yrovft&amp;AN=00019616-000000000-00000")</f>
        <v>https://ovidsp.ovid.com/ovidweb.cgi?T=JS&amp;NEWS=n&amp;CSC=Y&amp;PAGE=toc&amp;D=yrovft&amp;AN=00019616-000000000-00000</v>
      </c>
      <c r="H420" t="s">
        <v>681</v>
      </c>
      <c r="I420" t="s">
        <v>794</v>
      </c>
    </row>
    <row r="421" spans="1:9" x14ac:dyDescent="0.3">
      <c r="A421" t="s">
        <v>1129</v>
      </c>
      <c r="B421" t="s">
        <v>126</v>
      </c>
      <c r="C421" t="s">
        <v>1313</v>
      </c>
      <c r="D421" t="s">
        <v>23</v>
      </c>
      <c r="E421" t="s">
        <v>63</v>
      </c>
      <c r="F421" t="s">
        <v>1449</v>
      </c>
      <c r="G421" s="1" t="str">
        <f>HYPERLINK("https://ovidsp.ovid.com/ovidweb.cgi?T=JS&amp;NEWS=n&amp;CSC=Y&amp;PAGE=toc&amp;D=yrovft&amp;AN=00126450-000000000-00000","https://ovidsp.ovid.com/ovidweb.cgi?T=JS&amp;NEWS=n&amp;CSC=Y&amp;PAGE=toc&amp;D=yrovft&amp;AN=00126450-000000000-00000")</f>
        <v>https://ovidsp.ovid.com/ovidweb.cgi?T=JS&amp;NEWS=n&amp;CSC=Y&amp;PAGE=toc&amp;D=yrovft&amp;AN=00126450-000000000-00000</v>
      </c>
      <c r="H421" t="s">
        <v>594</v>
      </c>
      <c r="I421" t="s">
        <v>799</v>
      </c>
    </row>
    <row r="422" spans="1:9" x14ac:dyDescent="0.3">
      <c r="A422" t="s">
        <v>1573</v>
      </c>
      <c r="B422" t="s">
        <v>416</v>
      </c>
      <c r="C422" t="s">
        <v>1208</v>
      </c>
      <c r="D422" t="s">
        <v>23</v>
      </c>
      <c r="E422" t="s">
        <v>4</v>
      </c>
      <c r="F422" t="s">
        <v>563</v>
      </c>
      <c r="G422" s="1" t="str">
        <f>HYPERLINK("https://ovidsp.ovid.com/ovidweb.cgi?T=JS&amp;NEWS=n&amp;CSC=Y&amp;PAGE=toc&amp;D=yrovft&amp;AN=00025572-000000000-00000","https://ovidsp.ovid.com/ovidweb.cgi?T=JS&amp;NEWS=n&amp;CSC=Y&amp;PAGE=toc&amp;D=yrovft&amp;AN=00025572-000000000-00000")</f>
        <v>https://ovidsp.ovid.com/ovidweb.cgi?T=JS&amp;NEWS=n&amp;CSC=Y&amp;PAGE=toc&amp;D=yrovft&amp;AN=00025572-000000000-00000</v>
      </c>
      <c r="H422" t="s">
        <v>1813</v>
      </c>
      <c r="I422" t="s">
        <v>794</v>
      </c>
    </row>
    <row r="423" spans="1:9" x14ac:dyDescent="0.3">
      <c r="A423" t="s">
        <v>587</v>
      </c>
      <c r="B423" t="s">
        <v>485</v>
      </c>
      <c r="C423" t="s">
        <v>893</v>
      </c>
      <c r="D423" t="s">
        <v>23</v>
      </c>
      <c r="E423" t="s">
        <v>768</v>
      </c>
      <c r="F423" t="s">
        <v>1405</v>
      </c>
      <c r="G423" s="1" t="str">
        <f>HYPERLINK("https://ovidsp.ovid.com/ovidweb.cgi?T=JS&amp;NEWS=n&amp;CSC=Y&amp;PAGE=toc&amp;D=yrovft&amp;AN=01859447-000000000-00000","https://ovidsp.ovid.com/ovidweb.cgi?T=JS&amp;NEWS=n&amp;CSC=Y&amp;PAGE=toc&amp;D=yrovft&amp;AN=01859447-000000000-00000")</f>
        <v>https://ovidsp.ovid.com/ovidweb.cgi?T=JS&amp;NEWS=n&amp;CSC=Y&amp;PAGE=toc&amp;D=yrovft&amp;AN=01859447-000000000-00000</v>
      </c>
      <c r="H423" t="s">
        <v>137</v>
      </c>
      <c r="I423" t="s">
        <v>481</v>
      </c>
    </row>
    <row r="424" spans="1:9" x14ac:dyDescent="0.3">
      <c r="A424" t="s">
        <v>1664</v>
      </c>
      <c r="B424" t="s">
        <v>1453</v>
      </c>
      <c r="C424" t="s">
        <v>323</v>
      </c>
      <c r="D424" t="s">
        <v>23</v>
      </c>
      <c r="E424" t="s">
        <v>1792</v>
      </c>
      <c r="F424" t="s">
        <v>1621</v>
      </c>
      <c r="G424" s="1" t="str">
        <f>HYPERLINK("https://ovidsp.ovid.com/ovidweb.cgi?T=JS&amp;NEWS=n&amp;CSC=Y&amp;PAGE=toc&amp;D=yrovft&amp;AN=01787395-000000000-00000","https://ovidsp.ovid.com/ovidweb.cgi?T=JS&amp;NEWS=n&amp;CSC=Y&amp;PAGE=toc&amp;D=yrovft&amp;AN=01787395-000000000-00000")</f>
        <v>https://ovidsp.ovid.com/ovidweb.cgi?T=JS&amp;NEWS=n&amp;CSC=Y&amp;PAGE=toc&amp;D=yrovft&amp;AN=01787395-000000000-00000</v>
      </c>
      <c r="H424" t="s">
        <v>1208</v>
      </c>
      <c r="I424" t="s">
        <v>794</v>
      </c>
    </row>
    <row r="425" spans="1:9" x14ac:dyDescent="0.3">
      <c r="A425" t="s">
        <v>1728</v>
      </c>
      <c r="B425" t="s">
        <v>585</v>
      </c>
      <c r="C425" t="s">
        <v>1360</v>
      </c>
      <c r="D425" t="s">
        <v>23</v>
      </c>
      <c r="E425" t="s">
        <v>63</v>
      </c>
      <c r="F425" t="s">
        <v>782</v>
      </c>
      <c r="G425" s="1" t="str">
        <f>HYPERLINK("https://ovidsp.ovid.com/ovidweb.cgi?T=JS&amp;NEWS=n&amp;CSC=Y&amp;PAGE=toc&amp;D=yrovft&amp;AN=00124509-000000000-00000","https://ovidsp.ovid.com/ovidweb.cgi?T=JS&amp;NEWS=n&amp;CSC=Y&amp;PAGE=toc&amp;D=yrovft&amp;AN=00124509-000000000-00000")</f>
        <v>https://ovidsp.ovid.com/ovidweb.cgi?T=JS&amp;NEWS=n&amp;CSC=Y&amp;PAGE=toc&amp;D=yrovft&amp;AN=00124509-000000000-00000</v>
      </c>
      <c r="H425" t="s">
        <v>344</v>
      </c>
      <c r="I425" t="s">
        <v>1799</v>
      </c>
    </row>
    <row r="426" spans="1:9" x14ac:dyDescent="0.3">
      <c r="A426" t="s">
        <v>1811</v>
      </c>
      <c r="B426" t="s">
        <v>1208</v>
      </c>
      <c r="C426" t="s">
        <v>1411</v>
      </c>
      <c r="D426" t="s">
        <v>23</v>
      </c>
      <c r="E426" t="s">
        <v>1773</v>
      </c>
      <c r="F426" t="s">
        <v>782</v>
      </c>
      <c r="G426" s="1" t="str">
        <f>HYPERLINK("https://ovidsp.ovid.com/ovidweb.cgi?T=JS&amp;NEWS=n&amp;CSC=Y&amp;PAGE=toc&amp;D=yrovft&amp;AN=01367895-000000000-00000","https://ovidsp.ovid.com/ovidweb.cgi?T=JS&amp;NEWS=n&amp;CSC=Y&amp;PAGE=toc&amp;D=yrovft&amp;AN=01367895-000000000-00000")</f>
        <v>https://ovidsp.ovid.com/ovidweb.cgi?T=JS&amp;NEWS=n&amp;CSC=Y&amp;PAGE=toc&amp;D=yrovft&amp;AN=01367895-000000000-00000</v>
      </c>
      <c r="H426" t="s">
        <v>1035</v>
      </c>
      <c r="I426" t="s">
        <v>701</v>
      </c>
    </row>
    <row r="427" spans="1:9" x14ac:dyDescent="0.3">
      <c r="A427" t="s">
        <v>1771</v>
      </c>
      <c r="B427" t="s">
        <v>1208</v>
      </c>
      <c r="C427" t="s">
        <v>434</v>
      </c>
      <c r="D427" t="s">
        <v>23</v>
      </c>
      <c r="E427" t="s">
        <v>395</v>
      </c>
      <c r="F427" t="s">
        <v>382</v>
      </c>
      <c r="G427" s="1" t="str">
        <f>HYPERLINK("https://ovidsp.ovid.com/ovidweb.cgi?T=JS&amp;NEWS=n&amp;CSC=Y&amp;PAGE=toc&amp;D=yrovft&amp;AN=02273304-000000000-00000","https://ovidsp.ovid.com/ovidweb.cgi?T=JS&amp;NEWS=n&amp;CSC=Y&amp;PAGE=toc&amp;D=yrovft&amp;AN=02273304-000000000-00000")</f>
        <v>https://ovidsp.ovid.com/ovidweb.cgi?T=JS&amp;NEWS=n&amp;CSC=Y&amp;PAGE=toc&amp;D=yrovft&amp;AN=02273304-000000000-00000</v>
      </c>
      <c r="H427" t="s">
        <v>1871</v>
      </c>
      <c r="I427" t="s">
        <v>1208</v>
      </c>
    </row>
    <row r="428" spans="1:9" x14ac:dyDescent="0.3">
      <c r="A428" t="s">
        <v>1600</v>
      </c>
      <c r="B428" t="s">
        <v>1208</v>
      </c>
      <c r="C428" t="s">
        <v>651</v>
      </c>
      <c r="D428" t="s">
        <v>23</v>
      </c>
      <c r="E428" t="s">
        <v>1755</v>
      </c>
      <c r="F428" t="s">
        <v>563</v>
      </c>
      <c r="G428" s="1" t="str">
        <f>HYPERLINK("https://ovidsp.ovid.com/ovidweb.cgi?T=JS&amp;NEWS=n&amp;CSC=Y&amp;PAGE=toc&amp;D=yrovft&amp;AN=00127893-000000000-00000","https://ovidsp.ovid.com/ovidweb.cgi?T=JS&amp;NEWS=n&amp;CSC=Y&amp;PAGE=toc&amp;D=yrovft&amp;AN=00127893-000000000-00000")</f>
        <v>https://ovidsp.ovid.com/ovidweb.cgi?T=JS&amp;NEWS=n&amp;CSC=Y&amp;PAGE=toc&amp;D=yrovft&amp;AN=00127893-000000000-00000</v>
      </c>
      <c r="H428" t="s">
        <v>898</v>
      </c>
      <c r="I428" t="s">
        <v>829</v>
      </c>
    </row>
    <row r="429" spans="1:9" x14ac:dyDescent="0.3">
      <c r="A429" t="s">
        <v>336</v>
      </c>
      <c r="B429" t="s">
        <v>1206</v>
      </c>
      <c r="C429" t="s">
        <v>1824</v>
      </c>
      <c r="D429" t="s">
        <v>23</v>
      </c>
      <c r="E429" t="s">
        <v>1414</v>
      </c>
      <c r="F429" t="s">
        <v>563</v>
      </c>
      <c r="G429" s="1" t="str">
        <f>HYPERLINK("https://ovidsp.ovid.com/ovidweb.cgi?T=JS&amp;NEWS=n&amp;CSC=Y&amp;PAGE=toc&amp;D=yrovft&amp;AN=00006205-000000000-00000","https://ovidsp.ovid.com/ovidweb.cgi?T=JS&amp;NEWS=n&amp;CSC=Y&amp;PAGE=toc&amp;D=yrovft&amp;AN=00006205-000000000-00000")</f>
        <v>https://ovidsp.ovid.com/ovidweb.cgi?T=JS&amp;NEWS=n&amp;CSC=Y&amp;PAGE=toc&amp;D=yrovft&amp;AN=00006205-000000000-00000</v>
      </c>
      <c r="H429" t="s">
        <v>44</v>
      </c>
      <c r="I429" t="s">
        <v>268</v>
      </c>
    </row>
    <row r="430" spans="1:9" x14ac:dyDescent="0.3">
      <c r="A430" t="s">
        <v>53</v>
      </c>
      <c r="B430" t="s">
        <v>570</v>
      </c>
      <c r="C430" t="s">
        <v>1724</v>
      </c>
      <c r="D430" t="s">
        <v>23</v>
      </c>
      <c r="E430" t="s">
        <v>1606</v>
      </c>
      <c r="F430" t="s">
        <v>810</v>
      </c>
      <c r="G430" s="1" t="str">
        <f>HYPERLINK("https://ovidsp.ovid.com/ovidweb.cgi?T=JS&amp;NEWS=n&amp;CSC=Y&amp;PAGE=toc&amp;D=yrovft&amp;AN=00007691-000000000-00000","https://ovidsp.ovid.com/ovidweb.cgi?T=JS&amp;NEWS=n&amp;CSC=Y&amp;PAGE=toc&amp;D=yrovft&amp;AN=00007691-000000000-00000")</f>
        <v>https://ovidsp.ovid.com/ovidweb.cgi?T=JS&amp;NEWS=n&amp;CSC=Y&amp;PAGE=toc&amp;D=yrovft&amp;AN=00007691-000000000-00000</v>
      </c>
      <c r="H430" t="s">
        <v>34</v>
      </c>
      <c r="I430" t="s">
        <v>1079</v>
      </c>
    </row>
    <row r="431" spans="1:9" x14ac:dyDescent="0.3">
      <c r="A431" t="s">
        <v>1258</v>
      </c>
      <c r="B431" t="s">
        <v>891</v>
      </c>
      <c r="C431" t="s">
        <v>293</v>
      </c>
      <c r="D431" t="s">
        <v>23</v>
      </c>
      <c r="E431" t="s">
        <v>1137</v>
      </c>
      <c r="F431" t="s">
        <v>382</v>
      </c>
      <c r="G431" s="1" t="str">
        <f>HYPERLINK("https://ovidsp.ovid.com/ovidweb.cgi?T=JS&amp;NEWS=n&amp;CSC=Y&amp;PAGE=toc&amp;D=yrovft&amp;AN=00008486-000000000-00000","https://ovidsp.ovid.com/ovidweb.cgi?T=JS&amp;NEWS=n&amp;CSC=Y&amp;PAGE=toc&amp;D=yrovft&amp;AN=00008486-000000000-00000")</f>
        <v>https://ovidsp.ovid.com/ovidweb.cgi?T=JS&amp;NEWS=n&amp;CSC=Y&amp;PAGE=toc&amp;D=yrovft&amp;AN=00008486-000000000-00000</v>
      </c>
      <c r="H431" t="s">
        <v>86</v>
      </c>
      <c r="I431" t="s">
        <v>1745</v>
      </c>
    </row>
    <row r="432" spans="1:9" x14ac:dyDescent="0.3">
      <c r="A432" t="s">
        <v>879</v>
      </c>
      <c r="B432" t="s">
        <v>1553</v>
      </c>
      <c r="C432" t="s">
        <v>1208</v>
      </c>
      <c r="D432" t="s">
        <v>23</v>
      </c>
      <c r="E432" t="s">
        <v>994</v>
      </c>
      <c r="F432" t="s">
        <v>652</v>
      </c>
      <c r="G432" s="1" t="str">
        <f>HYPERLINK("https://ovidsp.ovid.com/ovidweb.cgi?T=JS&amp;NEWS=n&amp;CSC=Y&amp;PAGE=toc&amp;D=yrovft&amp;AN=00007815-000000000-00000","https://ovidsp.ovid.com/ovidweb.cgi?T=JS&amp;NEWS=n&amp;CSC=Y&amp;PAGE=toc&amp;D=yrovft&amp;AN=00007815-000000000-00000")</f>
        <v>https://ovidsp.ovid.com/ovidweb.cgi?T=JS&amp;NEWS=n&amp;CSC=Y&amp;PAGE=toc&amp;D=yrovft&amp;AN=00007815-000000000-00000</v>
      </c>
      <c r="H432" t="s">
        <v>1208</v>
      </c>
      <c r="I432" t="s">
        <v>1447</v>
      </c>
    </row>
    <row r="433" spans="1:9" x14ac:dyDescent="0.3">
      <c r="A433" t="s">
        <v>1088</v>
      </c>
      <c r="B433" t="s">
        <v>237</v>
      </c>
      <c r="C433" t="s">
        <v>1197</v>
      </c>
      <c r="D433" t="s">
        <v>23</v>
      </c>
      <c r="E433" t="s">
        <v>1803</v>
      </c>
      <c r="F433" t="s">
        <v>382</v>
      </c>
      <c r="G433" s="1" t="str">
        <f>HYPERLINK("https://ovidsp.ovid.com/ovidweb.cgi?T=JS&amp;NEWS=n&amp;CSC=Y&amp;PAGE=toc&amp;D=yrovft&amp;AN=00013614-000000000-00000","https://ovidsp.ovid.com/ovidweb.cgi?T=JS&amp;NEWS=n&amp;CSC=Y&amp;PAGE=toc&amp;D=yrovft&amp;AN=00013614-000000000-00000")</f>
        <v>https://ovidsp.ovid.com/ovidweb.cgi?T=JS&amp;NEWS=n&amp;CSC=Y&amp;PAGE=toc&amp;D=yrovft&amp;AN=00013614-000000000-00000</v>
      </c>
      <c r="H433" t="s">
        <v>1849</v>
      </c>
      <c r="I433" t="s">
        <v>72</v>
      </c>
    </row>
    <row r="434" spans="1:9" x14ac:dyDescent="0.3">
      <c r="A434" t="s">
        <v>414</v>
      </c>
      <c r="B434" t="s">
        <v>891</v>
      </c>
      <c r="C434" t="s">
        <v>293</v>
      </c>
      <c r="D434" t="s">
        <v>23</v>
      </c>
      <c r="E434" t="s">
        <v>1607</v>
      </c>
      <c r="F434" t="s">
        <v>382</v>
      </c>
      <c r="G434" s="1" t="str">
        <f>HYPERLINK("https://ovidsp.ovid.com/ovidweb.cgi?T=JS&amp;NEWS=n&amp;CSC=Y&amp;PAGE=toc&amp;D=yrovft&amp;AN=00011363-000000000-00000","https://ovidsp.ovid.com/ovidweb.cgi?T=JS&amp;NEWS=n&amp;CSC=Y&amp;PAGE=toc&amp;D=yrovft&amp;AN=00011363-000000000-00000")</f>
        <v>https://ovidsp.ovid.com/ovidweb.cgi?T=JS&amp;NEWS=n&amp;CSC=Y&amp;PAGE=toc&amp;D=yrovft&amp;AN=00011363-000000000-00000</v>
      </c>
      <c r="H434" t="s">
        <v>976</v>
      </c>
      <c r="I434" t="s">
        <v>481</v>
      </c>
    </row>
    <row r="435" spans="1:9" x14ac:dyDescent="0.3">
      <c r="A435" t="s">
        <v>1029</v>
      </c>
      <c r="B435" t="s">
        <v>1208</v>
      </c>
      <c r="C435" t="s">
        <v>1863</v>
      </c>
      <c r="D435" t="s">
        <v>23</v>
      </c>
      <c r="E435" t="s">
        <v>223</v>
      </c>
      <c r="F435" t="s">
        <v>810</v>
      </c>
      <c r="G435" s="1" t="str">
        <f>HYPERLINK("https://ovidsp.ovid.com/ovidweb.cgi?T=JS&amp;NEWS=n&amp;CSC=Y&amp;PAGE=toc&amp;D=yrovft&amp;AN=00002142-000000000-00000","https://ovidsp.ovid.com/ovidweb.cgi?T=JS&amp;NEWS=n&amp;CSC=Y&amp;PAGE=toc&amp;D=yrovft&amp;AN=00002142-000000000-00000")</f>
        <v>https://ovidsp.ovid.com/ovidweb.cgi?T=JS&amp;NEWS=n&amp;CSC=Y&amp;PAGE=toc&amp;D=yrovft&amp;AN=00002142-000000000-00000</v>
      </c>
      <c r="H435" t="s">
        <v>45</v>
      </c>
      <c r="I435" t="s">
        <v>481</v>
      </c>
    </row>
    <row r="436" spans="1:9" x14ac:dyDescent="0.3">
      <c r="A436" t="s">
        <v>1344</v>
      </c>
      <c r="B436" t="s">
        <v>226</v>
      </c>
      <c r="C436" t="s">
        <v>1208</v>
      </c>
      <c r="D436" t="s">
        <v>23</v>
      </c>
      <c r="E436" t="s">
        <v>65</v>
      </c>
      <c r="F436" t="s">
        <v>1782</v>
      </c>
      <c r="G436" s="1" t="str">
        <f>HYPERLINK("https://ovidsp.ovid.com/ovidweb.cgi?T=JS&amp;NEWS=n&amp;CSC=Y&amp;PAGE=toc&amp;D=yrovft&amp;AN=01938899-000000000-00000","https://ovidsp.ovid.com/ovidweb.cgi?T=JS&amp;NEWS=n&amp;CSC=Y&amp;PAGE=toc&amp;D=yrovft&amp;AN=01938899-000000000-00000")</f>
        <v>https://ovidsp.ovid.com/ovidweb.cgi?T=JS&amp;NEWS=n&amp;CSC=Y&amp;PAGE=toc&amp;D=yrovft&amp;AN=01938899-000000000-00000</v>
      </c>
      <c r="H436" t="s">
        <v>1208</v>
      </c>
      <c r="I436" t="s">
        <v>1299</v>
      </c>
    </row>
    <row r="437" spans="1:9" x14ac:dyDescent="0.3">
      <c r="A437" t="s">
        <v>123</v>
      </c>
      <c r="B437" t="s">
        <v>916</v>
      </c>
      <c r="C437" t="s">
        <v>1208</v>
      </c>
      <c r="D437" t="s">
        <v>23</v>
      </c>
      <c r="E437" t="s">
        <v>1204</v>
      </c>
      <c r="F437" t="s">
        <v>810</v>
      </c>
      <c r="G437" s="1" t="str">
        <f>HYPERLINK("https://ovidsp.ovid.com/ovidweb.cgi?T=JS&amp;NEWS=n&amp;CSC=Y&amp;PAGE=toc&amp;D=yrovft&amp;AN=00587875-000000000-00000","https://ovidsp.ovid.com/ovidweb.cgi?T=JS&amp;NEWS=n&amp;CSC=Y&amp;PAGE=toc&amp;D=yrovft&amp;AN=00587875-000000000-00000")</f>
        <v>https://ovidsp.ovid.com/ovidweb.cgi?T=JS&amp;NEWS=n&amp;CSC=Y&amp;PAGE=toc&amp;D=yrovft&amp;AN=00587875-000000000-00000</v>
      </c>
      <c r="H437" t="s">
        <v>1400</v>
      </c>
      <c r="I437" t="s">
        <v>794</v>
      </c>
    </row>
    <row r="438" spans="1:9" x14ac:dyDescent="0.3">
      <c r="A438" t="s">
        <v>1151</v>
      </c>
      <c r="B438" t="s">
        <v>1268</v>
      </c>
      <c r="C438" t="s">
        <v>1208</v>
      </c>
      <c r="D438" t="s">
        <v>23</v>
      </c>
      <c r="E438" t="s">
        <v>567</v>
      </c>
      <c r="F438" t="s">
        <v>406</v>
      </c>
      <c r="G438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H438" t="s">
        <v>1082</v>
      </c>
      <c r="I438" t="s">
        <v>794</v>
      </c>
    </row>
    <row r="439" spans="1:9" x14ac:dyDescent="0.3">
      <c r="A439" t="s">
        <v>340</v>
      </c>
      <c r="B439" t="s">
        <v>1177</v>
      </c>
      <c r="C439" t="s">
        <v>1322</v>
      </c>
      <c r="D439" t="s">
        <v>23</v>
      </c>
      <c r="E439" t="s">
        <v>567</v>
      </c>
      <c r="F439" t="s">
        <v>567</v>
      </c>
      <c r="G439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H439" t="s">
        <v>1067</v>
      </c>
      <c r="I439" t="s">
        <v>794</v>
      </c>
    </row>
    <row r="440" spans="1:9" x14ac:dyDescent="0.3">
      <c r="A440" t="s">
        <v>39</v>
      </c>
      <c r="B440" t="s">
        <v>1208</v>
      </c>
      <c r="C440" t="s">
        <v>734</v>
      </c>
      <c r="D440" t="s">
        <v>23</v>
      </c>
      <c r="E440" t="s">
        <v>958</v>
      </c>
      <c r="F440" t="s">
        <v>1623</v>
      </c>
      <c r="G440" s="1" t="str">
        <f>HYPERLINK("https://ovidsp.ovid.com/ovidweb.cgi?T=JS&amp;NEWS=n&amp;CSC=Y&amp;PAGE=toc&amp;D=yrovft&amp;AN=01933607-000000000-00000","https://ovidsp.ovid.com/ovidweb.cgi?T=JS&amp;NEWS=n&amp;CSC=Y&amp;PAGE=toc&amp;D=yrovft&amp;AN=01933607-000000000-00000")</f>
        <v>https://ovidsp.ovid.com/ovidweb.cgi?T=JS&amp;NEWS=n&amp;CSC=Y&amp;PAGE=toc&amp;D=yrovft&amp;AN=01933607-000000000-00000</v>
      </c>
      <c r="H440" t="s">
        <v>1666</v>
      </c>
      <c r="I440" t="s">
        <v>481</v>
      </c>
    </row>
    <row r="441" spans="1:9" x14ac:dyDescent="0.3">
      <c r="A441" t="s">
        <v>956</v>
      </c>
      <c r="B441" t="s">
        <v>1156</v>
      </c>
      <c r="C441" t="s">
        <v>716</v>
      </c>
      <c r="D441" t="s">
        <v>23</v>
      </c>
      <c r="E441" t="s">
        <v>182</v>
      </c>
      <c r="F441" t="s">
        <v>563</v>
      </c>
      <c r="G441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H441" t="s">
        <v>870</v>
      </c>
      <c r="I441" t="s">
        <v>829</v>
      </c>
    </row>
    <row r="442" spans="1:9" x14ac:dyDescent="0.3">
      <c r="A442" t="s">
        <v>118</v>
      </c>
      <c r="B442" t="s">
        <v>1208</v>
      </c>
      <c r="C442" t="s">
        <v>1208</v>
      </c>
      <c r="D442" t="s">
        <v>23</v>
      </c>
      <c r="E442" t="s">
        <v>907</v>
      </c>
      <c r="F442" t="s">
        <v>810</v>
      </c>
      <c r="G442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H442" t="s">
        <v>1089</v>
      </c>
      <c r="I442" t="s">
        <v>829</v>
      </c>
    </row>
    <row r="443" spans="1:9" x14ac:dyDescent="0.3">
      <c r="A443" t="s">
        <v>192</v>
      </c>
      <c r="B443" t="s">
        <v>1208</v>
      </c>
      <c r="C443" t="s">
        <v>1626</v>
      </c>
      <c r="D443" t="s">
        <v>23</v>
      </c>
      <c r="E443" t="s">
        <v>407</v>
      </c>
      <c r="F443" t="s">
        <v>810</v>
      </c>
      <c r="G443" s="1" t="str">
        <f>HYPERLINK("https://ovidsp.ovid.com/ovidweb.cgi?T=JS&amp;NEWS=n&amp;CSC=Y&amp;PAGE=toc&amp;D=yrovft&amp;AN=00013644-000000000-00000","https://ovidsp.ovid.com/ovidweb.cgi?T=JS&amp;NEWS=n&amp;CSC=Y&amp;PAGE=toc&amp;D=yrovft&amp;AN=00013644-000000000-00000")</f>
        <v>https://ovidsp.ovid.com/ovidweb.cgi?T=JS&amp;NEWS=n&amp;CSC=Y&amp;PAGE=toc&amp;D=yrovft&amp;AN=00013644-000000000-00000</v>
      </c>
      <c r="H443" t="s">
        <v>1532</v>
      </c>
      <c r="I443" t="s">
        <v>481</v>
      </c>
    </row>
    <row r="444" spans="1:9" x14ac:dyDescent="0.3">
      <c r="A444" t="s">
        <v>977</v>
      </c>
      <c r="B444" t="s">
        <v>1208</v>
      </c>
      <c r="C444" t="s">
        <v>22</v>
      </c>
      <c r="D444" t="s">
        <v>23</v>
      </c>
      <c r="E444" t="s">
        <v>1380</v>
      </c>
      <c r="F444" t="s">
        <v>563</v>
      </c>
      <c r="G444" s="1" t="str">
        <f>HYPERLINK("https://ovidsp.ovid.com/ovidweb.cgi?T=JS&amp;NEWS=n&amp;CSC=Y&amp;PAGE=toc&amp;D=yrovft&amp;AN=02273501-000000000-00000","https://ovidsp.ovid.com/ovidweb.cgi?T=JS&amp;NEWS=n&amp;CSC=Y&amp;PAGE=toc&amp;D=yrovft&amp;AN=02273501-000000000-00000")</f>
        <v>https://ovidsp.ovid.com/ovidweb.cgi?T=JS&amp;NEWS=n&amp;CSC=Y&amp;PAGE=toc&amp;D=yrovft&amp;AN=02273501-000000000-00000</v>
      </c>
      <c r="H444" t="s">
        <v>1310</v>
      </c>
      <c r="I444" t="s">
        <v>1208</v>
      </c>
    </row>
    <row r="445" spans="1:9" x14ac:dyDescent="0.3">
      <c r="A445" t="s">
        <v>940</v>
      </c>
      <c r="B445" t="s">
        <v>1147</v>
      </c>
      <c r="C445" t="s">
        <v>1590</v>
      </c>
      <c r="D445" t="s">
        <v>23</v>
      </c>
      <c r="E445" t="s">
        <v>360</v>
      </c>
      <c r="F445" t="s">
        <v>782</v>
      </c>
      <c r="G445" s="1" t="str">
        <f>HYPERLINK("https://ovidsp.ovid.com/ovidweb.cgi?T=JS&amp;NEWS=n&amp;CSC=Y&amp;PAGE=toc&amp;D=yrovft&amp;AN=01670164-000000000-00000","https://ovidsp.ovid.com/ovidweb.cgi?T=JS&amp;NEWS=n&amp;CSC=Y&amp;PAGE=toc&amp;D=yrovft&amp;AN=01670164-000000000-00000")</f>
        <v>https://ovidsp.ovid.com/ovidweb.cgi?T=JS&amp;NEWS=n&amp;CSC=Y&amp;PAGE=toc&amp;D=yrovft&amp;AN=01670164-000000000-00000</v>
      </c>
      <c r="H445" t="s">
        <v>213</v>
      </c>
      <c r="I445" t="s">
        <v>794</v>
      </c>
    </row>
  </sheetData>
  <phoneticPr fontId="3"/>
  <hyperlinks>
    <hyperlink ref="H166" r:id="rId1" xr:uid="{E8A5DCA7-3CD2-42DD-B1EF-798474908D02}"/>
    <hyperlink ref="H3" r:id="rId2" xr:uid="{747B5428-4A4C-4FA3-B5AD-49200197583A}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6"/>
  <sheetViews>
    <sheetView zoomScaleNormal="100" workbookViewId="0">
      <pane ySplit="1" topLeftCell="A2" activePane="bottomLeft" state="frozen"/>
      <selection pane="bottomLeft"/>
    </sheetView>
  </sheetViews>
  <sheetFormatPr defaultColWidth="9.25" defaultRowHeight="16.5" x14ac:dyDescent="0.3"/>
  <cols>
    <col min="1" max="1" width="40.75" customWidth="1"/>
    <col min="2" max="2" width="64.75" customWidth="1"/>
  </cols>
  <sheetData>
    <row r="1" spans="1:2" x14ac:dyDescent="0.3">
      <c r="A1" s="2" t="s">
        <v>66</v>
      </c>
      <c r="B1" s="2" t="s">
        <v>1576</v>
      </c>
    </row>
    <row r="2" spans="1:2" x14ac:dyDescent="0.3">
      <c r="A2" t="s">
        <v>143</v>
      </c>
      <c r="B2" s="1" t="str">
        <f>HYPERLINK("https://ovidsp.ovid.com/ovidweb.cgi?T=JS&amp;PAGE=dblist","https://ovidsp.ovid.com/ovidweb.cgi?T=JS&amp;PAGE=dblist")</f>
        <v>https://ovidsp.ovid.com/ovidweb.cgi?T=JS&amp;PAGE=dblist</v>
      </c>
    </row>
    <row r="3" spans="1:2" x14ac:dyDescent="0.3">
      <c r="A3" t="s">
        <v>26</v>
      </c>
      <c r="B3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4" spans="1:2" x14ac:dyDescent="0.3">
      <c r="A4" t="s">
        <v>1237</v>
      </c>
      <c r="B4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5" spans="1:2" x14ac:dyDescent="0.3">
      <c r="A5" t="s">
        <v>1807</v>
      </c>
      <c r="B5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6" spans="1:2" x14ac:dyDescent="0.3">
      <c r="A6" t="s">
        <v>195</v>
      </c>
      <c r="B6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honeticPr fontId="3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5EFE-3E34-45BA-AEB2-90DFBD2B97C7}">
  <sheetPr>
    <outlinePr summaryBelow="0"/>
  </sheetPr>
  <dimension ref="A1:B2"/>
  <sheetViews>
    <sheetView zoomScaleNormal="100" workbookViewId="0">
      <pane ySplit="1" topLeftCell="A2" activePane="bottomLeft" state="frozen"/>
      <selection pane="bottomLeft" activeCell="B8" sqref="B8"/>
    </sheetView>
  </sheetViews>
  <sheetFormatPr defaultColWidth="9.25" defaultRowHeight="16.5" x14ac:dyDescent="0.3"/>
  <cols>
    <col min="1" max="2" width="64.75" customWidth="1"/>
  </cols>
  <sheetData>
    <row r="1" spans="1:2" x14ac:dyDescent="0.3">
      <c r="A1" s="2" t="s">
        <v>1881</v>
      </c>
      <c r="B1" s="2" t="s">
        <v>1576</v>
      </c>
    </row>
    <row r="2" spans="1:2" x14ac:dyDescent="0.3">
      <c r="A2" t="s">
        <v>1882</v>
      </c>
      <c r="B2" s="1" t="str">
        <f>HYPERLINK("https://ovidsp.ovid.com/ovidweb.cgi?T=JS&amp;NEWS=n&amp;CSC=Y&amp;PAGE=main&amp;D=medall","https://ovidsp.ovid.com/ovidweb.cgi?T=JS&amp;NEWS=n&amp;CSC=Y&amp;PAGE=main&amp;D=medall")</f>
        <v>https://ovidsp.ovid.com/ovidweb.cgi?T=JS&amp;NEWS=n&amp;CSC=Y&amp;PAGE=main&amp;D=medall</v>
      </c>
    </row>
  </sheetData>
  <phoneticPr fontId="3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Journal list</vt:lpstr>
      <vt:lpstr>OVID URL</vt:lpstr>
      <vt:lpstr>DB Jumpstarts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(직원) 권유리 (문헌정보팀)</cp:lastModifiedBy>
  <dcterms:created xsi:type="dcterms:W3CDTF">2025-05-15T04:30:05Z</dcterms:created>
  <dcterms:modified xsi:type="dcterms:W3CDTF">2025-06-02T01:49:37Z</dcterms:modified>
</cp:coreProperties>
</file>